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Oprava omítek - č. akce SM19336\"/>
    </mc:Choice>
  </mc:AlternateContent>
  <bookViews>
    <workbookView xWindow="0" yWindow="0" windowWidth="28800" windowHeight="12300" firstSheet="1" activeTab="1"/>
  </bookViews>
  <sheets>
    <sheet name="Rekapitulace stavby" sheetId="1" state="veryHidden" r:id="rId1"/>
    <sheet name="02 - ČÁST HLAVNÍ BUDOVY" sheetId="2" r:id="rId2"/>
  </sheets>
  <definedNames>
    <definedName name="_xlnm._FilterDatabase" localSheetId="1" hidden="1">'02 - ČÁST HLAVNÍ BUDOVY'!$C$129:$K$233</definedName>
    <definedName name="_xlnm.Print_Titles" localSheetId="1">'02 - ČÁST HLAVNÍ BUDOVY'!$129:$129</definedName>
    <definedName name="_xlnm.Print_Titles" localSheetId="0">'Rekapitulace stavby'!$92:$92</definedName>
    <definedName name="_xlnm.Print_Area" localSheetId="1">'02 - ČÁST HLAVNÍ BUDOVY'!$C$4:$J$76,'02 - ČÁST HLAVNÍ BUDOVY'!$C$82:$J$111,'02 - ČÁST HLAVNÍ BUDOVY'!$C$117:$K$233</definedName>
    <definedName name="_xlnm.Print_Area" localSheetId="0">'Rekapitulace stavby'!$D$4:$AO$76,'Rekapitulace stavby'!$C$82:$AQ$96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33" i="2"/>
  <c r="BH233" i="2"/>
  <c r="BG233" i="2"/>
  <c r="BF233" i="2"/>
  <c r="T233" i="2"/>
  <c r="T232" i="2" s="1"/>
  <c r="T221" i="2" s="1"/>
  <c r="R233" i="2"/>
  <c r="R232" i="2" s="1"/>
  <c r="P233" i="2"/>
  <c r="P232" i="2"/>
  <c r="BK233" i="2"/>
  <c r="BK232" i="2" s="1"/>
  <c r="J232" i="2" s="1"/>
  <c r="J110" i="2" s="1"/>
  <c r="J233" i="2"/>
  <c r="BE233" i="2" s="1"/>
  <c r="BI231" i="2"/>
  <c r="BH231" i="2"/>
  <c r="BG231" i="2"/>
  <c r="BF231" i="2"/>
  <c r="T231" i="2"/>
  <c r="T230" i="2"/>
  <c r="R231" i="2"/>
  <c r="R230" i="2" s="1"/>
  <c r="P231" i="2"/>
  <c r="P230" i="2" s="1"/>
  <c r="BK231" i="2"/>
  <c r="BK230" i="2" s="1"/>
  <c r="J230" i="2" s="1"/>
  <c r="J109" i="2" s="1"/>
  <c r="J231" i="2"/>
  <c r="BE231" i="2" s="1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R222" i="2" s="1"/>
  <c r="R221" i="2" s="1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T222" i="2"/>
  <c r="R223" i="2"/>
  <c r="P223" i="2"/>
  <c r="P222" i="2" s="1"/>
  <c r="BK223" i="2"/>
  <c r="J223" i="2"/>
  <c r="BE223" i="2" s="1"/>
  <c r="BI219" i="2"/>
  <c r="BH219" i="2"/>
  <c r="BG219" i="2"/>
  <c r="BF219" i="2"/>
  <c r="T219" i="2"/>
  <c r="R219" i="2"/>
  <c r="P219" i="2"/>
  <c r="BK219" i="2"/>
  <c r="J219" i="2"/>
  <c r="BE219" i="2" s="1"/>
  <c r="BI213" i="2"/>
  <c r="BH213" i="2"/>
  <c r="BG213" i="2"/>
  <c r="BF213" i="2"/>
  <c r="T213" i="2"/>
  <c r="T212" i="2" s="1"/>
  <c r="R213" i="2"/>
  <c r="R212" i="2" s="1"/>
  <c r="P213" i="2"/>
  <c r="P212" i="2"/>
  <c r="BK213" i="2"/>
  <c r="J213" i="2"/>
  <c r="BE213" i="2" s="1"/>
  <c r="BI211" i="2"/>
  <c r="BH211" i="2"/>
  <c r="BG211" i="2"/>
  <c r="BF211" i="2"/>
  <c r="T211" i="2"/>
  <c r="R211" i="2"/>
  <c r="P211" i="2"/>
  <c r="BK211" i="2"/>
  <c r="BK208" i="2" s="1"/>
  <c r="J208" i="2" s="1"/>
  <c r="J105" i="2" s="1"/>
  <c r="J211" i="2"/>
  <c r="BE211" i="2" s="1"/>
  <c r="BI209" i="2"/>
  <c r="BH209" i="2"/>
  <c r="BG209" i="2"/>
  <c r="BF209" i="2"/>
  <c r="T209" i="2"/>
  <c r="T208" i="2" s="1"/>
  <c r="R209" i="2"/>
  <c r="P209" i="2"/>
  <c r="BK209" i="2"/>
  <c r="J209" i="2"/>
  <c r="BE209" i="2" s="1"/>
  <c r="BI206" i="2"/>
  <c r="BH206" i="2"/>
  <c r="BG206" i="2"/>
  <c r="BF206" i="2"/>
  <c r="T206" i="2"/>
  <c r="R206" i="2"/>
  <c r="P206" i="2"/>
  <c r="BK206" i="2"/>
  <c r="J206" i="2"/>
  <c r="BE206" i="2" s="1"/>
  <c r="BI204" i="2"/>
  <c r="BH204" i="2"/>
  <c r="BG204" i="2"/>
  <c r="BF204" i="2"/>
  <c r="T204" i="2"/>
  <c r="R204" i="2"/>
  <c r="R203" i="2" s="1"/>
  <c r="P204" i="2"/>
  <c r="BK204" i="2"/>
  <c r="J204" i="2"/>
  <c r="BE204" i="2" s="1"/>
  <c r="BI202" i="2"/>
  <c r="BH202" i="2"/>
  <c r="BG202" i="2"/>
  <c r="BF202" i="2"/>
  <c r="T202" i="2"/>
  <c r="T201" i="2" s="1"/>
  <c r="R202" i="2"/>
  <c r="R201" i="2" s="1"/>
  <c r="P202" i="2"/>
  <c r="P201" i="2" s="1"/>
  <c r="BK202" i="2"/>
  <c r="BK201" i="2" s="1"/>
  <c r="J202" i="2"/>
  <c r="BE202" i="2" s="1"/>
  <c r="BI199" i="2"/>
  <c r="BH199" i="2"/>
  <c r="BG199" i="2"/>
  <c r="BF199" i="2"/>
  <c r="T199" i="2"/>
  <c r="T198" i="2" s="1"/>
  <c r="R199" i="2"/>
  <c r="R198" i="2" s="1"/>
  <c r="P199" i="2"/>
  <c r="P198" i="2" s="1"/>
  <c r="BK199" i="2"/>
  <c r="BK198" i="2"/>
  <c r="J198" i="2" s="1"/>
  <c r="J101" i="2" s="1"/>
  <c r="J199" i="2"/>
  <c r="BE199" i="2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R191" i="2" s="1"/>
  <c r="P192" i="2"/>
  <c r="BK192" i="2"/>
  <c r="J192" i="2"/>
  <c r="BE192" i="2"/>
  <c r="BI189" i="2"/>
  <c r="BH189" i="2"/>
  <c r="BG189" i="2"/>
  <c r="BF189" i="2"/>
  <c r="T189" i="2"/>
  <c r="R189" i="2"/>
  <c r="P189" i="2"/>
  <c r="BK189" i="2"/>
  <c r="J189" i="2"/>
  <c r="BE189" i="2" s="1"/>
  <c r="BI187" i="2"/>
  <c r="BH187" i="2"/>
  <c r="BG187" i="2"/>
  <c r="BF187" i="2"/>
  <c r="T187" i="2"/>
  <c r="R187" i="2"/>
  <c r="P187" i="2"/>
  <c r="BK187" i="2"/>
  <c r="J187" i="2"/>
  <c r="BE187" i="2" s="1"/>
  <c r="BI185" i="2"/>
  <c r="BH185" i="2"/>
  <c r="BG185" i="2"/>
  <c r="BF185" i="2"/>
  <c r="T185" i="2"/>
  <c r="R185" i="2"/>
  <c r="P185" i="2"/>
  <c r="BK185" i="2"/>
  <c r="J185" i="2"/>
  <c r="BE185" i="2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 s="1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T151" i="2"/>
  <c r="R151" i="2"/>
  <c r="P151" i="2"/>
  <c r="BK151" i="2"/>
  <c r="J151" i="2"/>
  <c r="BE151" i="2" s="1"/>
  <c r="BI149" i="2"/>
  <c r="BH149" i="2"/>
  <c r="BG149" i="2"/>
  <c r="BF149" i="2"/>
  <c r="T149" i="2"/>
  <c r="R149" i="2"/>
  <c r="P149" i="2"/>
  <c r="BK149" i="2"/>
  <c r="J149" i="2"/>
  <c r="BE149" i="2" s="1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 s="1"/>
  <c r="F124" i="2"/>
  <c r="E122" i="2"/>
  <c r="F89" i="2"/>
  <c r="E87" i="2"/>
  <c r="J24" i="2"/>
  <c r="E24" i="2"/>
  <c r="J92" i="2" s="1"/>
  <c r="J23" i="2"/>
  <c r="J21" i="2"/>
  <c r="E21" i="2"/>
  <c r="J126" i="2" s="1"/>
  <c r="J20" i="2"/>
  <c r="J18" i="2"/>
  <c r="E18" i="2"/>
  <c r="F92" i="2" s="1"/>
  <c r="F127" i="2"/>
  <c r="J17" i="2"/>
  <c r="J15" i="2"/>
  <c r="E15" i="2"/>
  <c r="J14" i="2"/>
  <c r="E85" i="2"/>
  <c r="AS94" i="1"/>
  <c r="L90" i="1"/>
  <c r="AM90" i="1"/>
  <c r="AM89" i="1"/>
  <c r="L89" i="1"/>
  <c r="AM87" i="1"/>
  <c r="L87" i="1"/>
  <c r="L85" i="1"/>
  <c r="L84" i="1"/>
  <c r="J127" i="2" l="1"/>
  <c r="J91" i="2"/>
  <c r="R208" i="2"/>
  <c r="P221" i="2"/>
  <c r="E120" i="2"/>
  <c r="T203" i="2"/>
  <c r="T200" i="2" s="1"/>
  <c r="P203" i="2"/>
  <c r="BK222" i="2"/>
  <c r="J222" i="2" s="1"/>
  <c r="J108" i="2" s="1"/>
  <c r="BK203" i="2"/>
  <c r="J203" i="2" s="1"/>
  <c r="J104" i="2" s="1"/>
  <c r="P191" i="2"/>
  <c r="T191" i="2"/>
  <c r="R200" i="2"/>
  <c r="P168" i="2"/>
  <c r="T168" i="2"/>
  <c r="J34" i="2"/>
  <c r="AW95" i="1" s="1"/>
  <c r="F37" i="2"/>
  <c r="BD95" i="1" s="1"/>
  <c r="BD94" i="1" s="1"/>
  <c r="W33" i="1" s="1"/>
  <c r="R132" i="2"/>
  <c r="F33" i="2"/>
  <c r="AZ95" i="1" s="1"/>
  <c r="AZ94" i="1" s="1"/>
  <c r="W29" i="1" s="1"/>
  <c r="J33" i="2"/>
  <c r="AV95" i="1" s="1"/>
  <c r="BK132" i="2"/>
  <c r="F36" i="2"/>
  <c r="BC95" i="1" s="1"/>
  <c r="BC94" i="1" s="1"/>
  <c r="F126" i="2"/>
  <c r="F91" i="2"/>
  <c r="P132" i="2"/>
  <c r="P131" i="2" s="1"/>
  <c r="T132" i="2"/>
  <c r="F35" i="2"/>
  <c r="BB95" i="1" s="1"/>
  <c r="BB94" i="1" s="1"/>
  <c r="R168" i="2"/>
  <c r="BK191" i="2"/>
  <c r="J191" i="2" s="1"/>
  <c r="J100" i="2" s="1"/>
  <c r="J124" i="2"/>
  <c r="J89" i="2"/>
  <c r="F34" i="2"/>
  <c r="BA95" i="1" s="1"/>
  <c r="BA94" i="1" s="1"/>
  <c r="J201" i="2"/>
  <c r="J103" i="2" s="1"/>
  <c r="P208" i="2"/>
  <c r="BK212" i="2"/>
  <c r="J212" i="2" s="1"/>
  <c r="J106" i="2" s="1"/>
  <c r="BK168" i="2"/>
  <c r="J168" i="2" s="1"/>
  <c r="J99" i="2" s="1"/>
  <c r="P200" i="2" l="1"/>
  <c r="P130" i="2" s="1"/>
  <c r="AU95" i="1" s="1"/>
  <c r="AU94" i="1" s="1"/>
  <c r="BK221" i="2"/>
  <c r="J221" i="2" s="1"/>
  <c r="J107" i="2" s="1"/>
  <c r="T131" i="2"/>
  <c r="T130" i="2" s="1"/>
  <c r="R131" i="2"/>
  <c r="R130" i="2" s="1"/>
  <c r="AT95" i="1"/>
  <c r="AV94" i="1"/>
  <c r="W30" i="1"/>
  <c r="AW94" i="1"/>
  <c r="AK30" i="1" s="1"/>
  <c r="BK200" i="2"/>
  <c r="J200" i="2" s="1"/>
  <c r="J102" i="2" s="1"/>
  <c r="W32" i="1"/>
  <c r="AY94" i="1"/>
  <c r="J132" i="2"/>
  <c r="J98" i="2" s="1"/>
  <c r="BK131" i="2"/>
  <c r="AX94" i="1"/>
  <c r="W31" i="1"/>
  <c r="AT94" i="1" l="1"/>
  <c r="AK29" i="1"/>
  <c r="J131" i="2"/>
  <c r="J97" i="2" s="1"/>
  <c r="BK130" i="2"/>
  <c r="J130" i="2" s="1"/>
  <c r="J30" i="2" l="1"/>
  <c r="J96" i="2"/>
  <c r="AG95" i="1" l="1"/>
  <c r="J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<sst xmlns="http://schemas.openxmlformats.org/spreadsheetml/2006/main" count="1418" uniqueCount="354">
  <si>
    <t>Export Komplet</t>
  </si>
  <si>
    <t/>
  </si>
  <si>
    <t>2.0</t>
  </si>
  <si>
    <t>False</t>
  </si>
  <si>
    <t>{41ba129f-16fa-44af-b91e-1431b50e78d1}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</si>
  <si>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</si>
  <si>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</si>
  <si>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</si>
  <si>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</si>
  <si>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</si>
  <si>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</si>
  <si>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</si>
  <si>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</si>
  <si>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2019-10-01</t>
  </si>
  <si>
    <t>Stavba:</t>
  </si>
  <si>
    <t>SPŠ EIT DORBUŠKA - OPRAVA FASÁDY</t>
  </si>
  <si>
    <t>KSO:</t>
  </si>
  <si>
    <t>CC-CZ:</t>
  </si>
  <si>
    <t>Místo:</t>
  </si>
  <si>
    <t xml:space="preserve"> </t>
  </si>
  <si>
    <t>Datum:</t>
  </si>
  <si>
    <t>22. 10. 2019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</si>
  <si>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</si>
  <si>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</si>
  <si>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</si>
  <si>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</si>
  <si>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</si>
  <si>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</si>
  <si>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</si>
  <si>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</si>
  <si>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</si>
  <si>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</si>
  <si>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</si>
  <si>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</si>
  <si>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</si>
  <si>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</si>
  <si>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</si>
  <si>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</si>
  <si>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</si>
  <si>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</si>
  <si>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</si>
  <si>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</si>
  <si>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</si>
  <si>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</si>
  <si>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</si>
  <si>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</si>
  <si>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</si>
  <si>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</si>
  <si>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</si>
  <si>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</si>
  <si>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</si>
  <si>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</si>
  <si>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</si>
  <si>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</si>
  <si>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</si>
  <si>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</si>
  <si>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</si>
  <si>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</si>
  <si>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</si>
  <si>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</si>
  <si>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</si>
  <si>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</si>
  <si>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</si>
  <si>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</si>
  <si>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</si>
  <si>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</si>
  <si>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</si>
  <si>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</si>
  <si>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</si>
  <si>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</si>
  <si>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</si>
  <si>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</si>
  <si>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</si>
  <si>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</si>
  <si>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</si>
  <si>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</si>
  <si>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ČÁST HLAVNÍ BUDOVY</t>
  </si>
  <si>
    <t>STA</t>
  </si>
  <si>
    <t>1</t>
  </si>
  <si>
    <t>{b3e44f2b-306b-4aa4-b22f-39882a71ec41}</t>
  </si>
  <si>
    <t>2</t>
  </si>
  <si>
    <t>KRYCÍ LIST SOUPISU PRACÍ</t>
  </si>
  <si>
    <t>Objekt:</t>
  </si>
  <si>
    <t>02 - ČÁST HLAVNÍ BUDOVY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</si>
  <si>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</si>
  <si>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</si>
  <si>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</si>
  <si>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</si>
  <si>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</si>
  <si>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</si>
  <si>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</si>
  <si>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</si>
  <si>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</si>
  <si>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</si>
  <si>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</si>
  <si>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</si>
  <si>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764 - Konstrukce klempířské</t>
  </si>
  <si>
    <t xml:space="preserve">    782 - Dokončovací práce - obklady z kamene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</si>
  <si>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</si>
  <si>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</si>
  <si>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</si>
  <si>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</si>
  <si>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</si>
  <si>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</si>
  <si>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</si>
  <si>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</si>
  <si>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</si>
  <si>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</si>
  <si>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</si>
  <si>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</si>
  <si>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</si>
  <si>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</si>
  <si>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</si>
  <si>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</si>
  <si>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</si>
  <si>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</si>
  <si>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</si>
  <si>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</si>
  <si>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</si>
  <si>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</si>
  <si>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</si>
  <si>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</si>
  <si>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622131101</t>
  </si>
  <si>
    <t>Cementový postřik vnějších stěn nanášený celoplošně ručně</t>
  </si>
  <si>
    <t>m2</t>
  </si>
  <si>
    <t>CS ÚRS 2019 01</t>
  </si>
  <si>
    <t>4</t>
  </si>
  <si>
    <t>846569776</t>
  </si>
  <si>
    <t>VV</t>
  </si>
  <si>
    <t>622131111</t>
  </si>
  <si>
    <t>Polymercementový spojovací můstek vnějších stěn nanášený ručně</t>
  </si>
  <si>
    <t>-2142416023</t>
  </si>
  <si>
    <t>3</t>
  </si>
  <si>
    <t>622131121</t>
  </si>
  <si>
    <t>Penetrační disperzní nátěr vnějších stěn nanášený ručně</t>
  </si>
  <si>
    <t>-2072875537</t>
  </si>
  <si>
    <t>622142001</t>
  </si>
  <si>
    <t>Potažení vnějších stěn sklovláknitým pletivem vtlačeným do tenkovrstvé hmoty</t>
  </si>
  <si>
    <t>-1067940904</t>
  </si>
  <si>
    <t>5</t>
  </si>
  <si>
    <t>622143003</t>
  </si>
  <si>
    <t>Montáž omítkových plastových nebo pozinkovaných rohových profilů s tkaninou</t>
  </si>
  <si>
    <t>m</t>
  </si>
  <si>
    <t>583005600</t>
  </si>
  <si>
    <t>M</t>
  </si>
  <si>
    <t>59051480</t>
  </si>
  <si>
    <t>profil rohový Al s tkaninou kontaktního zateplení</t>
  </si>
  <si>
    <t>8</t>
  </si>
  <si>
    <t>-1155127605</t>
  </si>
  <si>
    <t>7</t>
  </si>
  <si>
    <t>622143004</t>
  </si>
  <si>
    <t>Montáž omítkových samolepících začišťovacích profilů pro spojení s okenním rámem</t>
  </si>
  <si>
    <t>-68671569</t>
  </si>
  <si>
    <t>Součet</t>
  </si>
  <si>
    <t>59051476</t>
  </si>
  <si>
    <t>profil okenní začišťovací se sklovláknitou armovací tkaninou 9 mm/2,4 m</t>
  </si>
  <si>
    <t>1570130744</t>
  </si>
  <si>
    <t>9</t>
  </si>
  <si>
    <t>622325109</t>
  </si>
  <si>
    <t>Oprava vnější vápenocementové hladké omítky složitosti 1 stěn v rozsahu do 100%</t>
  </si>
  <si>
    <t>-693928312</t>
  </si>
  <si>
    <t>10</t>
  </si>
  <si>
    <t>622531021</t>
  </si>
  <si>
    <t>Tenkovrstvá silikonová zrnitá omítka tl. 2,0 mm včetně penetrace vnějších stěn</t>
  </si>
  <si>
    <t>1210852105</t>
  </si>
  <si>
    <t>11</t>
  </si>
  <si>
    <t>629001R</t>
  </si>
  <si>
    <t>Zakrytí střešní části - spojovací krček - včetně geotextilie a prkna</t>
  </si>
  <si>
    <t>kpl</t>
  </si>
  <si>
    <t>874122166</t>
  </si>
  <si>
    <t>12</t>
  </si>
  <si>
    <t>629003R</t>
  </si>
  <si>
    <t>Zakrytí parapetů plechových geotextilie nebo prkno před poškozením od sutí a omátky</t>
  </si>
  <si>
    <t>ks</t>
  </si>
  <si>
    <t>-1140580536</t>
  </si>
  <si>
    <t>cca 3*0,25 cca 14 ks</t>
  </si>
  <si>
    <t>2*0,25 cca 8 ks</t>
  </si>
  <si>
    <t>40</t>
  </si>
  <si>
    <t>13</t>
  </si>
  <si>
    <t>629004</t>
  </si>
  <si>
    <t>Očištění vnějších ploch tlakovou vodou - kamenný sokl vyšší pracnost</t>
  </si>
  <si>
    <t>1242795726</t>
  </si>
  <si>
    <t>4,5</t>
  </si>
  <si>
    <t>14</t>
  </si>
  <si>
    <t>629991012</t>
  </si>
  <si>
    <t>Zakrytí výplní otvorů fólií přilepenou na začišťovací lišty</t>
  </si>
  <si>
    <t>-990182145</t>
  </si>
  <si>
    <t>pred VRCHNÍ fasádou</t>
  </si>
  <si>
    <t>629995101</t>
  </si>
  <si>
    <t>Očištění vnějších ploch tlakovou vodou</t>
  </si>
  <si>
    <t>1498544203</t>
  </si>
  <si>
    <t>Ostatní konstrukce a práce, bourání</t>
  </si>
  <si>
    <t>16</t>
  </si>
  <si>
    <t>941111112</t>
  </si>
  <si>
    <t>Montáž lešení řadového trubkového lehkého s podlahami zatížení do 200 kg/m2 š do 0,9 m v do 25 m</t>
  </si>
  <si>
    <t>1881851769</t>
  </si>
  <si>
    <t>17</t>
  </si>
  <si>
    <t>941111212</t>
  </si>
  <si>
    <t>Příplatek k lešení řadovému trubkovému lehkému s podlahami š 0,9 m v 25 m za první a ZKD den použití</t>
  </si>
  <si>
    <t>295935635</t>
  </si>
  <si>
    <t>18</t>
  </si>
  <si>
    <t>941111812</t>
  </si>
  <si>
    <t>Demontáž lešení řadového trubkového lehkého s podlahami zatížení do 200 kg/m2 š do 0,9 m v do 25 m</t>
  </si>
  <si>
    <t>-2085171972</t>
  </si>
  <si>
    <t>19</t>
  </si>
  <si>
    <t>942001R</t>
  </si>
  <si>
    <t>Montáž + Demontáž pomocné kce pro založení na spojovacím křčku</t>
  </si>
  <si>
    <t>-462341590</t>
  </si>
  <si>
    <t>20</t>
  </si>
  <si>
    <t>944511111</t>
  </si>
  <si>
    <t>Montáž ochranné sítě z textilie z umělých vláken</t>
  </si>
  <si>
    <t>1030201977</t>
  </si>
  <si>
    <t>944511211</t>
  </si>
  <si>
    <t>Příplatek k ochranné síti za první a ZKD den použití</t>
  </si>
  <si>
    <t>84621984</t>
  </si>
  <si>
    <t>22</t>
  </si>
  <si>
    <t>944511811</t>
  </si>
  <si>
    <t>Demontáž ochranné sítě z textilie z umělých vláken</t>
  </si>
  <si>
    <t>1828389069</t>
  </si>
  <si>
    <t>23</t>
  </si>
  <si>
    <t>944711111</t>
  </si>
  <si>
    <t>Montáž záchytné stříšky š do 1,5 m</t>
  </si>
  <si>
    <t>-1898494669</t>
  </si>
  <si>
    <t>stříška nad vstupy a nad střechu krčku</t>
  </si>
  <si>
    <t>6+3</t>
  </si>
  <si>
    <t>24</t>
  </si>
  <si>
    <t>944711211</t>
  </si>
  <si>
    <t>Příplatek k záchytné stříšce š do 1,5 m za první a ZKD den použití</t>
  </si>
  <si>
    <t>-2147415701</t>
  </si>
  <si>
    <t>9*90</t>
  </si>
  <si>
    <t>25</t>
  </si>
  <si>
    <t>944711811</t>
  </si>
  <si>
    <t>Demontáž záchytné stříšky š do 1,5 m</t>
  </si>
  <si>
    <t>1977958284</t>
  </si>
  <si>
    <t>26</t>
  </si>
  <si>
    <t>978015391</t>
  </si>
  <si>
    <t>Otlučení (osekání) vnější vápenné nebo vápenocementové omítky stupně členitosti 1 a 2 do 100%</t>
  </si>
  <si>
    <t>-580371565</t>
  </si>
  <si>
    <t>997</t>
  </si>
  <si>
    <t>Přesun sutě</t>
  </si>
  <si>
    <t>27</t>
  </si>
  <si>
    <t>997013501</t>
  </si>
  <si>
    <t>Odvoz suti a vybouraných hmot na skládku nebo meziskládku do 1 km se složením</t>
  </si>
  <si>
    <t>t</t>
  </si>
  <si>
    <t>-62941092</t>
  </si>
  <si>
    <t>28</t>
  </si>
  <si>
    <t>997013509</t>
  </si>
  <si>
    <t>Příplatek k odvozu suti a vybouraných hmot na skládku ZKD 1 km přes 1 km</t>
  </si>
  <si>
    <t>1092834259</t>
  </si>
  <si>
    <t>29</t>
  </si>
  <si>
    <t>997013801</t>
  </si>
  <si>
    <t>Poplatek za uložení na skládce (skládkovné) stavebního odpadu betonového kód odpadu 170 101</t>
  </si>
  <si>
    <t>110388294</t>
  </si>
  <si>
    <t>30</t>
  </si>
  <si>
    <t>997221131</t>
  </si>
  <si>
    <t>Vodorovná doprava vybouraných hmot nošením do 50 m</t>
  </si>
  <si>
    <t>1651007931</t>
  </si>
  <si>
    <t>998</t>
  </si>
  <si>
    <t>Přesun hmot</t>
  </si>
  <si>
    <t>31</t>
  </si>
  <si>
    <t>998011003</t>
  </si>
  <si>
    <t>Přesun hmot pro budovy zděné v do 24 m</t>
  </si>
  <si>
    <t>-1777625008</t>
  </si>
  <si>
    <t>PSV</t>
  </si>
  <si>
    <t>Práce a dodávky PSV</t>
  </si>
  <si>
    <t>741</t>
  </si>
  <si>
    <t>Elektroinstalace - silnoproud</t>
  </si>
  <si>
    <t>32</t>
  </si>
  <si>
    <t>741001R</t>
  </si>
  <si>
    <t>Demontáž a zpětná montáž hromosvodu na fasádě</t>
  </si>
  <si>
    <t>-592772423</t>
  </si>
  <si>
    <t>764</t>
  </si>
  <si>
    <t>Konstrukce klempířské</t>
  </si>
  <si>
    <t>33</t>
  </si>
  <si>
    <t>764004861</t>
  </si>
  <si>
    <t>Demontáž svodu do suti</t>
  </si>
  <si>
    <t>-545370763</t>
  </si>
  <si>
    <t>34</t>
  </si>
  <si>
    <t>764518623</t>
  </si>
  <si>
    <t>Svody kruhové včetně objímek, kolen, odskoků z Pz s povrchovou úpravou průměru 120 mm</t>
  </si>
  <si>
    <t>1800747621</t>
  </si>
  <si>
    <t>782</t>
  </si>
  <si>
    <t>Dokončovací práce - obklady z kamene</t>
  </si>
  <si>
    <t>35</t>
  </si>
  <si>
    <t>782991422</t>
  </si>
  <si>
    <t>Základní čištění nových kamenných obkladů včetně dvouvrstvého impregnačního nátěru</t>
  </si>
  <si>
    <t>-1039755400</t>
  </si>
  <si>
    <t>36</t>
  </si>
  <si>
    <t>998782102</t>
  </si>
  <si>
    <t>Přesun hmot tonážní pro obklady kamenné v objektech v do 12 m</t>
  </si>
  <si>
    <t>-397462968</t>
  </si>
  <si>
    <t>783</t>
  </si>
  <si>
    <t>Dokončovací práce - nátěry</t>
  </si>
  <si>
    <t>37</t>
  </si>
  <si>
    <t>783434201</t>
  </si>
  <si>
    <t>Základní antikorozní jednonásobný epoxidový nátěr klempířských konstrukcí</t>
  </si>
  <si>
    <t>207792808</t>
  </si>
  <si>
    <t>parapety</t>
  </si>
  <si>
    <t>14*3*0,25+8*2*0,25</t>
  </si>
  <si>
    <t>r.š. 1,2 žlab</t>
  </si>
  <si>
    <t>19*1,2</t>
  </si>
  <si>
    <t>38</t>
  </si>
  <si>
    <t>783437101</t>
  </si>
  <si>
    <t>Krycí jednonásobný epoxidový nátěr klempířských konstrukcí</t>
  </si>
  <si>
    <t>1928840207</t>
  </si>
  <si>
    <t>37,3</t>
  </si>
  <si>
    <t>VRN</t>
  </si>
  <si>
    <t>Vedlejší rozpočtové náklady</t>
  </si>
  <si>
    <t>VRN3</t>
  </si>
  <si>
    <t>Zařízení staveniště</t>
  </si>
  <si>
    <t>39</t>
  </si>
  <si>
    <t>030001000</t>
  </si>
  <si>
    <t>1024</t>
  </si>
  <si>
    <t>-228901795</t>
  </si>
  <si>
    <t>032403000</t>
  </si>
  <si>
    <t>Provizorní komunikace</t>
  </si>
  <si>
    <t>-550822866</t>
  </si>
  <si>
    <t>41</t>
  </si>
  <si>
    <t>032503000</t>
  </si>
  <si>
    <t>Skládky na staveništi</t>
  </si>
  <si>
    <t>1679646706</t>
  </si>
  <si>
    <t>42</t>
  </si>
  <si>
    <t>034103000</t>
  </si>
  <si>
    <t>Oplocení staveniště</t>
  </si>
  <si>
    <t>-1456436486</t>
  </si>
  <si>
    <t>43</t>
  </si>
  <si>
    <t>034303000</t>
  </si>
  <si>
    <t>Dopravní značení na staveništi</t>
  </si>
  <si>
    <t>1065959987</t>
  </si>
  <si>
    <t>44</t>
  </si>
  <si>
    <t>034403000</t>
  </si>
  <si>
    <t>Osvětlení staveniště</t>
  </si>
  <si>
    <t>-755258978</t>
  </si>
  <si>
    <t>45</t>
  </si>
  <si>
    <t>039103000</t>
  </si>
  <si>
    <t>Rozebrání, bourání a odvoz zařízení staveniště</t>
  </si>
  <si>
    <t>-88602596</t>
  </si>
  <si>
    <t>VRN6</t>
  </si>
  <si>
    <t>Územní vlivy</t>
  </si>
  <si>
    <t>46</t>
  </si>
  <si>
    <t>063303000</t>
  </si>
  <si>
    <t>Práce ve výškách, v hloubkách</t>
  </si>
  <si>
    <t>1635827848</t>
  </si>
  <si>
    <t>VRN7</t>
  </si>
  <si>
    <t>Provozní vlivy</t>
  </si>
  <si>
    <t>47</t>
  </si>
  <si>
    <t>071103000</t>
  </si>
  <si>
    <t>Provoz investora</t>
  </si>
  <si>
    <t>1715173850</t>
  </si>
  <si>
    <t>332*1,1</t>
  </si>
  <si>
    <t>325*1,1 'Přepočtené koeficientem množství</t>
  </si>
  <si>
    <t>23,22*6</t>
  </si>
  <si>
    <t>512*90</t>
  </si>
  <si>
    <t>Oprava omítek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</si>
</sst>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7" fontId="20" fillId="5" borderId="22" xfId="0" applyNumberFormat="1" applyFont="1" applyFill="1" applyBorder="1" applyAlignment="1" applyProtection="1">
      <alignment vertical="center"/>
      <protection locked="0"/>
    </xf>
    <xf numFmtId="167" fontId="9" fillId="5" borderId="0" xfId="0" applyNumberFormat="1" applyFont="1" applyFill="1" applyAlignment="1">
      <alignment vertical="center"/>
    </xf>
    <xf numFmtId="0" fontId="8" fillId="5" borderId="0" xfId="0" applyFont="1" applyFill="1" applyAlignment="1"/>
    <xf numFmtId="4" fontId="20" fillId="5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99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196" t="s">
        <v>13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19"/>
      <c r="BS5" s="16" t="s">
        <v>6</v>
      </c>
    </row>
    <row r="6" spans="1:74" ht="36.950000000000003" customHeight="1">
      <c r="B6" s="19"/>
      <c r="D6" s="24" t="s">
        <v>14</v>
      </c>
      <c r="K6" s="198" t="s">
        <v>15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6</v>
      </c>
    </row>
    <row r="8" spans="1:74" ht="12" customHeight="1">
      <c r="B8" s="19"/>
      <c r="D8" s="25" t="s">
        <v>18</v>
      </c>
      <c r="K8" s="23" t="s">
        <v>19</v>
      </c>
      <c r="AK8" s="25" t="s">
        <v>20</v>
      </c>
      <c r="AN8" s="23" t="s">
        <v>21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5" t="s">
        <v>22</v>
      </c>
      <c r="AK10" s="25" t="s">
        <v>23</v>
      </c>
      <c r="AN10" s="23" t="s">
        <v>1</v>
      </c>
      <c r="AR10" s="19"/>
      <c r="BS10" s="16" t="s">
        <v>6</v>
      </c>
    </row>
    <row r="11" spans="1:74" ht="18.399999999999999" customHeight="1">
      <c r="B11" s="19"/>
      <c r="E11" s="23" t="s">
        <v>19</v>
      </c>
      <c r="AK11" s="25" t="s">
        <v>24</v>
      </c>
      <c r="AN11" s="23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25</v>
      </c>
      <c r="AK13" s="25" t="s">
        <v>23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19</v>
      </c>
      <c r="AK14" s="25" t="s">
        <v>24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26</v>
      </c>
      <c r="AK16" s="25" t="s">
        <v>23</v>
      </c>
      <c r="AN16" s="23" t="s">
        <v>1</v>
      </c>
      <c r="AR16" s="19"/>
      <c r="BS16" s="16" t="s">
        <v>3</v>
      </c>
    </row>
    <row r="17" spans="2:71" ht="18.399999999999999" customHeight="1">
      <c r="B17" s="19"/>
      <c r="E17" s="23" t="s">
        <v>19</v>
      </c>
      <c r="AK17" s="25" t="s">
        <v>24</v>
      </c>
      <c r="AN17" s="23" t="s">
        <v>1</v>
      </c>
      <c r="AR17" s="19"/>
      <c r="BS17" s="16" t="s">
        <v>27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28</v>
      </c>
      <c r="AK19" s="25" t="s">
        <v>23</v>
      </c>
      <c r="AN19" s="23" t="s">
        <v>1</v>
      </c>
      <c r="AR19" s="19"/>
      <c r="BS19" s="16" t="s">
        <v>6</v>
      </c>
    </row>
    <row r="20" spans="2:71" ht="18.399999999999999" customHeight="1">
      <c r="B20" s="19"/>
      <c r="E20" s="23" t="s">
        <v>19</v>
      </c>
      <c r="AK20" s="25" t="s">
        <v>24</v>
      </c>
      <c r="AN20" s="23" t="s">
        <v>1</v>
      </c>
      <c r="AR20" s="19"/>
      <c r="BS20" s="16" t="s">
        <v>27</v>
      </c>
    </row>
    <row r="21" spans="2:71" ht="6.95" customHeight="1">
      <c r="B21" s="19"/>
      <c r="AR21" s="19"/>
    </row>
    <row r="22" spans="2:71" ht="12" customHeight="1">
      <c r="B22" s="19"/>
      <c r="D22" s="25" t="s">
        <v>29</v>
      </c>
      <c r="AR22" s="19"/>
    </row>
    <row r="23" spans="2:71" ht="16.5" customHeight="1">
      <c r="B23" s="19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9"/>
    </row>
    <row r="24" spans="2:71" ht="6.95" customHeight="1">
      <c r="B24" s="19"/>
      <c r="AR24" s="19"/>
    </row>
    <row r="25" spans="2:7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" customHeight="1">
      <c r="B26" s="28"/>
      <c r="D26" s="29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1">
        <f>ROUND(AG94,2)</f>
        <v>0</v>
      </c>
      <c r="AL26" s="202"/>
      <c r="AM26" s="202"/>
      <c r="AN26" s="202"/>
      <c r="AO26" s="202"/>
      <c r="AR26" s="28"/>
    </row>
    <row r="27" spans="2:71" s="1" customFormat="1" ht="6.95" customHeight="1">
      <c r="B27" s="28"/>
      <c r="AR27" s="28"/>
    </row>
    <row r="28" spans="2:71" s="1" customFormat="1" ht="12.75">
      <c r="B28" s="28"/>
      <c r="L28" s="203" t="s">
        <v>31</v>
      </c>
      <c r="M28" s="203"/>
      <c r="N28" s="203"/>
      <c r="O28" s="203"/>
      <c r="P28" s="203"/>
      <c r="W28" s="203" t="s">
        <v>32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33</v>
      </c>
      <c r="AL28" s="203"/>
      <c r="AM28" s="203"/>
      <c r="AN28" s="203"/>
      <c r="AO28" s="203"/>
      <c r="AR28" s="28"/>
    </row>
    <row r="29" spans="2:71" s="2" customFormat="1" ht="14.45" customHeight="1">
      <c r="B29" s="32"/>
      <c r="D29" s="25" t="s">
        <v>34</v>
      </c>
      <c r="F29" s="25" t="s">
        <v>35</v>
      </c>
      <c r="L29" s="206">
        <v>0.21</v>
      </c>
      <c r="M29" s="205"/>
      <c r="N29" s="205"/>
      <c r="O29" s="205"/>
      <c r="P29" s="205"/>
      <c r="W29" s="204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ROUND(AV94, 2)</f>
        <v>0</v>
      </c>
      <c r="AL29" s="205"/>
      <c r="AM29" s="205"/>
      <c r="AN29" s="205"/>
      <c r="AO29" s="205"/>
      <c r="AR29" s="32"/>
    </row>
    <row r="30" spans="2:71" s="2" customFormat="1" ht="14.45" customHeight="1">
      <c r="B30" s="32"/>
      <c r="F30" s="25" t="s">
        <v>36</v>
      </c>
      <c r="L30" s="206">
        <v>0.15</v>
      </c>
      <c r="M30" s="205"/>
      <c r="N30" s="205"/>
      <c r="O30" s="205"/>
      <c r="P30" s="205"/>
      <c r="W30" s="204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ROUND(AW94, 2)</f>
        <v>0</v>
      </c>
      <c r="AL30" s="205"/>
      <c r="AM30" s="205"/>
      <c r="AN30" s="205"/>
      <c r="AO30" s="205"/>
      <c r="AR30" s="32"/>
    </row>
    <row r="31" spans="2:71" s="2" customFormat="1" ht="14.45" hidden="1" customHeight="1">
      <c r="B31" s="32"/>
      <c r="F31" s="25" t="s">
        <v>37</v>
      </c>
      <c r="L31" s="206">
        <v>0.21</v>
      </c>
      <c r="M31" s="205"/>
      <c r="N31" s="205"/>
      <c r="O31" s="205"/>
      <c r="P31" s="205"/>
      <c r="W31" s="204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2"/>
    </row>
    <row r="32" spans="2:71" s="2" customFormat="1" ht="14.45" hidden="1" customHeight="1">
      <c r="B32" s="32"/>
      <c r="F32" s="25" t="s">
        <v>38</v>
      </c>
      <c r="L32" s="206">
        <v>0.15</v>
      </c>
      <c r="M32" s="205"/>
      <c r="N32" s="205"/>
      <c r="O32" s="205"/>
      <c r="P32" s="205"/>
      <c r="W32" s="204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2"/>
    </row>
    <row r="33" spans="2:44" s="2" customFormat="1" ht="14.45" hidden="1" customHeight="1">
      <c r="B33" s="32"/>
      <c r="F33" s="25" t="s">
        <v>39</v>
      </c>
      <c r="L33" s="206">
        <v>0</v>
      </c>
      <c r="M33" s="205"/>
      <c r="N33" s="205"/>
      <c r="O33" s="205"/>
      <c r="P33" s="205"/>
      <c r="W33" s="204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2"/>
    </row>
    <row r="34" spans="2:44" s="1" customFormat="1" ht="6.95" customHeight="1">
      <c r="B34" s="28"/>
      <c r="AR34" s="28"/>
    </row>
    <row r="35" spans="2:44" s="1" customFormat="1" ht="25.9" customHeight="1">
      <c r="B35" s="28"/>
      <c r="C35" s="33"/>
      <c r="D35" s="34" t="s">
        <v>40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41</v>
      </c>
      <c r="U35" s="35"/>
      <c r="V35" s="35"/>
      <c r="W35" s="35"/>
      <c r="X35" s="207" t="s">
        <v>42</v>
      </c>
      <c r="Y35" s="208"/>
      <c r="Z35" s="208"/>
      <c r="AA35" s="208"/>
      <c r="AB35" s="208"/>
      <c r="AC35" s="35"/>
      <c r="AD35" s="35"/>
      <c r="AE35" s="35"/>
      <c r="AF35" s="35"/>
      <c r="AG35" s="35"/>
      <c r="AH35" s="35"/>
      <c r="AI35" s="35"/>
      <c r="AJ35" s="35"/>
      <c r="AK35" s="209">
        <f>SUM(AK26:AK33)</f>
        <v>0</v>
      </c>
      <c r="AL35" s="208"/>
      <c r="AM35" s="208"/>
      <c r="AN35" s="208"/>
      <c r="AO35" s="210"/>
      <c r="AP35" s="33"/>
      <c r="AQ35" s="33"/>
      <c r="AR35" s="28"/>
    </row>
    <row r="36" spans="2:44" s="1" customFormat="1" ht="6.95" customHeight="1">
      <c r="B36" s="28"/>
      <c r="AR36" s="28"/>
    </row>
    <row r="37" spans="2:44" s="1" customFormat="1" ht="14.45" customHeight="1">
      <c r="B37" s="28"/>
      <c r="AR37" s="28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8"/>
      <c r="D49" s="37" t="s">
        <v>43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44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8"/>
      <c r="D60" s="39" t="s">
        <v>45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46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45</v>
      </c>
      <c r="AI60" s="30"/>
      <c r="AJ60" s="30"/>
      <c r="AK60" s="30"/>
      <c r="AL60" s="30"/>
      <c r="AM60" s="39" t="s">
        <v>46</v>
      </c>
      <c r="AN60" s="30"/>
      <c r="AO60" s="30"/>
      <c r="AR60" s="28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8"/>
      <c r="D64" s="37" t="s">
        <v>47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48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8"/>
      <c r="D75" s="39" t="s">
        <v>45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46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45</v>
      </c>
      <c r="AI75" s="30"/>
      <c r="AJ75" s="30"/>
      <c r="AK75" s="30"/>
      <c r="AL75" s="30"/>
      <c r="AM75" s="39" t="s">
        <v>46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20" t="s">
        <v>49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5" t="s">
        <v>12</v>
      </c>
      <c r="L84" s="3" t="str">
        <f>K5</f>
        <v>2019-10-01</v>
      </c>
      <c r="AR84" s="44"/>
    </row>
    <row r="85" spans="1:91" s="4" customFormat="1" ht="36.950000000000003" customHeight="1">
      <c r="B85" s="45"/>
      <c r="C85" s="46" t="s">
        <v>14</v>
      </c>
      <c r="L85" s="177" t="str">
        <f>K6</f>
        <v>SPŠ EIT DORBUŠKA - OPRAVA FASÁDY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5" t="s">
        <v>18</v>
      </c>
      <c r="L87" s="47" t="str">
        <f>IF(K8="","",K8)</f>
        <v xml:space="preserve"> </v>
      </c>
      <c r="AI87" s="25" t="s">
        <v>20</v>
      </c>
      <c r="AM87" s="179" t="str">
        <f>IF(AN8= "","",AN8)</f>
        <v>22. 10. 2019</v>
      </c>
      <c r="AN87" s="179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5" t="s">
        <v>22</v>
      </c>
      <c r="L89" s="3" t="str">
        <f>IF(E11= "","",E11)</f>
        <v xml:space="preserve"> </v>
      </c>
      <c r="AI89" s="25" t="s">
        <v>26</v>
      </c>
      <c r="AM89" s="180" t="str">
        <f>IF(E17="","",E17)</f>
        <v xml:space="preserve"> </v>
      </c>
      <c r="AN89" s="181"/>
      <c r="AO89" s="181"/>
      <c r="AP89" s="181"/>
      <c r="AR89" s="28"/>
      <c r="AS89" s="182" t="s">
        <v>50</v>
      </c>
      <c r="AT89" s="18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5" t="s">
        <v>25</v>
      </c>
      <c r="L90" s="3" t="str">
        <f>IF(E14="","",E14)</f>
        <v xml:space="preserve"> </v>
      </c>
      <c r="AI90" s="25" t="s">
        <v>28</v>
      </c>
      <c r="AM90" s="180" t="str">
        <f>IF(E20="","",E20)</f>
        <v xml:space="preserve"> </v>
      </c>
      <c r="AN90" s="181"/>
      <c r="AO90" s="181"/>
      <c r="AP90" s="181"/>
      <c r="AR90" s="28"/>
      <c r="AS90" s="184"/>
      <c r="AT90" s="185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1" s="1" customFormat="1" ht="10.9" customHeight="1">
      <c r="B91" s="28"/>
      <c r="AR91" s="28"/>
      <c r="AS91" s="184"/>
      <c r="AT91" s="185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1" s="1" customFormat="1" ht="29.25" customHeight="1">
      <c r="B92" s="28"/>
      <c r="C92" s="186" t="s">
        <v>51</v>
      </c>
      <c r="D92" s="187"/>
      <c r="E92" s="187"/>
      <c r="F92" s="187"/>
      <c r="G92" s="187"/>
      <c r="H92" s="53"/>
      <c r="I92" s="188" t="s">
        <v>52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9" t="s">
        <v>53</v>
      </c>
      <c r="AH92" s="187"/>
      <c r="AI92" s="187"/>
      <c r="AJ92" s="187"/>
      <c r="AK92" s="187"/>
      <c r="AL92" s="187"/>
      <c r="AM92" s="187"/>
      <c r="AN92" s="188" t="s">
        <v>54</v>
      </c>
      <c r="AO92" s="187"/>
      <c r="AP92" s="190"/>
      <c r="AQ92" s="54" t="s">
        <v>55</v>
      </c>
      <c r="AR92" s="28"/>
      <c r="AS92" s="55" t="s">
        <v>56</v>
      </c>
      <c r="AT92" s="56" t="s">
        <v>57</v>
      </c>
      <c r="AU92" s="56" t="s">
        <v>58</v>
      </c>
      <c r="AV92" s="56" t="s">
        <v>59</v>
      </c>
      <c r="AW92" s="56" t="s">
        <v>60</v>
      </c>
      <c r="AX92" s="56" t="s">
        <v>61</v>
      </c>
      <c r="AY92" s="56" t="s">
        <v>62</v>
      </c>
      <c r="AZ92" s="56" t="s">
        <v>63</v>
      </c>
      <c r="BA92" s="56" t="s">
        <v>64</v>
      </c>
      <c r="BB92" s="56" t="s">
        <v>65</v>
      </c>
      <c r="BC92" s="56" t="s">
        <v>66</v>
      </c>
      <c r="BD92" s="57" t="s">
        <v>67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94">
        <f>ROUND(AG95,2)</f>
        <v>0</v>
      </c>
      <c r="AH94" s="194"/>
      <c r="AI94" s="194"/>
      <c r="AJ94" s="194"/>
      <c r="AK94" s="194"/>
      <c r="AL94" s="194"/>
      <c r="AM94" s="194"/>
      <c r="AN94" s="195">
        <f>SUM(AG94,AT94)</f>
        <v>0</v>
      </c>
      <c r="AO94" s="195"/>
      <c r="AP94" s="195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1100.80519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69</v>
      </c>
      <c r="BT94" s="68" t="s">
        <v>70</v>
      </c>
      <c r="BU94" s="69" t="s">
        <v>71</v>
      </c>
      <c r="BV94" s="68" t="s">
        <v>72</v>
      </c>
      <c r="BW94" s="68" t="s">
        <v>4</v>
      </c>
      <c r="BX94" s="68" t="s">
        <v>73</v>
      </c>
      <c r="CL94" s="68" t="s">
        <v>1</v>
      </c>
    </row>
    <row r="95" spans="1:91" s="6" customFormat="1" ht="16.5" customHeight="1">
      <c r="A95" s="70" t="s">
        <v>74</v>
      </c>
      <c r="B95" s="71"/>
      <c r="C95" s="72"/>
      <c r="D95" s="193" t="s">
        <v>75</v>
      </c>
      <c r="E95" s="193"/>
      <c r="F95" s="193"/>
      <c r="G95" s="193"/>
      <c r="H95" s="193"/>
      <c r="I95" s="73"/>
      <c r="J95" s="193" t="s">
        <v>76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1">
        <f>'02 - ČÁST HLAVNÍ BUDOVY'!J30</f>
        <v>0</v>
      </c>
      <c r="AH95" s="192"/>
      <c r="AI95" s="192"/>
      <c r="AJ95" s="192"/>
      <c r="AK95" s="192"/>
      <c r="AL95" s="192"/>
      <c r="AM95" s="192"/>
      <c r="AN95" s="191">
        <f>SUM(AG95,AT95)</f>
        <v>0</v>
      </c>
      <c r="AO95" s="192"/>
      <c r="AP95" s="192"/>
      <c r="AQ95" s="74" t="s">
        <v>77</v>
      </c>
      <c r="AR95" s="71"/>
      <c r="AS95" s="75">
        <v>0</v>
      </c>
      <c r="AT95" s="76">
        <f>ROUND(SUM(AV95:AW95),2)</f>
        <v>0</v>
      </c>
      <c r="AU95" s="77">
        <f>'02 - ČÁST HLAVNÍ BUDOVY'!P130</f>
        <v>1100.8051910000001</v>
      </c>
      <c r="AV95" s="76">
        <f>'02 - ČÁST HLAVNÍ BUDOVY'!J33</f>
        <v>0</v>
      </c>
      <c r="AW95" s="76">
        <f>'02 - ČÁST HLAVNÍ BUDOVY'!J34</f>
        <v>0</v>
      </c>
      <c r="AX95" s="76">
        <f>'02 - ČÁST HLAVNÍ BUDOVY'!J35</f>
        <v>0</v>
      </c>
      <c r="AY95" s="76">
        <f>'02 - ČÁST HLAVNÍ BUDOVY'!J36</f>
        <v>0</v>
      </c>
      <c r="AZ95" s="76">
        <f>'02 - ČÁST HLAVNÍ BUDOVY'!F33</f>
        <v>0</v>
      </c>
      <c r="BA95" s="76">
        <f>'02 - ČÁST HLAVNÍ BUDOVY'!F34</f>
        <v>0</v>
      </c>
      <c r="BB95" s="76">
        <f>'02 - ČÁST HLAVNÍ BUDOVY'!F35</f>
        <v>0</v>
      </c>
      <c r="BC95" s="76">
        <f>'02 - ČÁST HLAVNÍ BUDOVY'!F36</f>
        <v>0</v>
      </c>
      <c r="BD95" s="78">
        <f>'02 - ČÁST HLAVNÍ BUDOVY'!F37</f>
        <v>0</v>
      </c>
      <c r="BT95" s="79" t="s">
        <v>78</v>
      </c>
      <c r="BV95" s="79" t="s">
        <v>72</v>
      </c>
      <c r="BW95" s="79" t="s">
        <v>79</v>
      </c>
      <c r="BX95" s="79" t="s">
        <v>4</v>
      </c>
      <c r="CL95" s="79" t="s">
        <v>1</v>
      </c>
      <c r="CM95" s="79" t="s">
        <v>80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0"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2 - ČÁST HLAVNÍ BUDO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4"/>
  <sheetViews>
    <sheetView showGridLines="0" tabSelected="1" workbookViewId="0">
      <selection activeCell="V19" sqref="V1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0"/>
    </row>
    <row r="2" spans="1:46" ht="36.950000000000003" customHeight="1">
      <c r="L2" s="199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6" t="s">
        <v>79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ht="24.95" customHeight="1">
      <c r="B4" s="19"/>
      <c r="D4" s="20" t="s">
        <v>81</v>
      </c>
      <c r="L4" s="19"/>
      <c r="M4" s="81" t="s">
        <v>10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5" t="s">
        <v>14</v>
      </c>
      <c r="L6" s="19"/>
    </row>
    <row r="7" spans="1:46" ht="16.5" customHeight="1">
      <c r="B7" s="19"/>
      <c r="E7" s="212" t="s">
        <v>353</v>
      </c>
      <c r="F7" s="213"/>
      <c r="G7" s="213"/>
      <c r="H7" s="213"/>
      <c r="L7" s="19"/>
    </row>
    <row r="8" spans="1:46" s="1" customFormat="1" ht="12" customHeight="1">
      <c r="B8" s="28"/>
      <c r="D8" s="25" t="s">
        <v>82</v>
      </c>
      <c r="L8" s="28"/>
    </row>
    <row r="9" spans="1:46" s="1" customFormat="1" ht="36.950000000000003" customHeight="1">
      <c r="B9" s="28"/>
      <c r="E9" s="177" t="s">
        <v>83</v>
      </c>
      <c r="F9" s="211"/>
      <c r="G9" s="211"/>
      <c r="H9" s="211"/>
      <c r="L9" s="28"/>
    </row>
    <row r="10" spans="1:46" s="1" customFormat="1">
      <c r="B10" s="28"/>
      <c r="L10" s="28"/>
    </row>
    <row r="11" spans="1:46" s="1" customFormat="1" ht="12" customHeight="1">
      <c r="B11" s="28"/>
      <c r="D11" s="25" t="s">
        <v>16</v>
      </c>
      <c r="F11" s="23" t="s">
        <v>1</v>
      </c>
      <c r="I11" s="25" t="s">
        <v>17</v>
      </c>
      <c r="J11" s="23" t="s">
        <v>1</v>
      </c>
      <c r="L11" s="28"/>
    </row>
    <row r="12" spans="1:46" s="1" customFormat="1" ht="12" customHeight="1">
      <c r="B12" s="28"/>
      <c r="D12" s="25" t="s">
        <v>18</v>
      </c>
      <c r="F12" s="23" t="s">
        <v>19</v>
      </c>
      <c r="I12" s="25" t="s">
        <v>20</v>
      </c>
      <c r="J12" s="48"/>
      <c r="L12" s="28"/>
    </row>
    <row r="13" spans="1:46" s="1" customFormat="1" ht="10.9" customHeight="1">
      <c r="B13" s="28"/>
      <c r="L13" s="28"/>
    </row>
    <row r="14" spans="1:46" s="1" customFormat="1" ht="12" customHeight="1">
      <c r="B14" s="28"/>
      <c r="D14" s="25" t="s">
        <v>22</v>
      </c>
      <c r="I14" s="25" t="s">
        <v>23</v>
      </c>
      <c r="J14" s="23" t="str">
        <f>IF('Rekapitulace stavby'!AN10="","",'Rekapitulace stavby'!AN10)</f>
        <v/>
      </c>
      <c r="L14" s="28"/>
    </row>
    <row r="15" spans="1:46" s="1" customFormat="1" ht="18" customHeight="1">
      <c r="B15" s="28"/>
      <c r="E15" s="23" t="str">
        <f>IF('Rekapitulace stavby'!E11="","",'Rekapitulace stavby'!E11)</f>
        <v xml:space="preserve"> </v>
      </c>
      <c r="I15" s="25" t="s">
        <v>24</v>
      </c>
      <c r="J15" s="23" t="str">
        <f>IF('Rekapitulace stavby'!AN11="","",'Rekapitulace stavby'!AN11)</f>
        <v/>
      </c>
      <c r="L15" s="28"/>
    </row>
    <row r="16" spans="1:46" s="1" customFormat="1" ht="6.95" customHeight="1">
      <c r="B16" s="28"/>
      <c r="L16" s="28"/>
    </row>
    <row r="17" spans="2:12" s="1" customFormat="1" ht="12" customHeight="1">
      <c r="B17" s="28"/>
      <c r="D17" s="25" t="s">
        <v>25</v>
      </c>
      <c r="I17" s="25" t="s">
        <v>23</v>
      </c>
      <c r="J17" s="23" t="str">
        <f>'Rekapitulace stavby'!AN13</f>
        <v/>
      </c>
      <c r="L17" s="28"/>
    </row>
    <row r="18" spans="2:12" s="1" customFormat="1" ht="18" customHeight="1">
      <c r="B18" s="28"/>
      <c r="E18" s="196" t="str">
        <f>'Rekapitulace stavby'!E14</f>
        <v xml:space="preserve"> </v>
      </c>
      <c r="F18" s="196"/>
      <c r="G18" s="196"/>
      <c r="H18" s="196"/>
      <c r="I18" s="25" t="s">
        <v>24</v>
      </c>
      <c r="J18" s="23" t="str">
        <f>'Rekapitulace stavby'!AN14</f>
        <v/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5" t="s">
        <v>26</v>
      </c>
      <c r="I20" s="25" t="s">
        <v>23</v>
      </c>
      <c r="J20" s="23" t="str">
        <f>IF('Rekapitulace stavby'!AN16="","",'Rekapitulace stavby'!AN16)</f>
        <v/>
      </c>
      <c r="L20" s="28"/>
    </row>
    <row r="21" spans="2:12" s="1" customFormat="1" ht="18" customHeight="1">
      <c r="B21" s="28"/>
      <c r="E21" s="23" t="str">
        <f>IF('Rekapitulace stavby'!E17="","",'Rekapitulace stavby'!E17)</f>
        <v xml:space="preserve"> </v>
      </c>
      <c r="I21" s="25" t="s">
        <v>24</v>
      </c>
      <c r="J21" s="23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5" t="s">
        <v>28</v>
      </c>
      <c r="I23" s="25" t="s">
        <v>23</v>
      </c>
      <c r="J23" s="23" t="str">
        <f>IF('Rekapitulace stavby'!AN19="","",'Rekapitulace stavby'!AN19)</f>
        <v/>
      </c>
      <c r="L23" s="28"/>
    </row>
    <row r="24" spans="2:12" s="1" customFormat="1" ht="18" customHeight="1">
      <c r="B24" s="28"/>
      <c r="E24" s="23" t="str">
        <f>IF('Rekapitulace stavby'!E20="","",'Rekapitulace stavby'!E20)</f>
        <v xml:space="preserve"> </v>
      </c>
      <c r="I24" s="25" t="s">
        <v>24</v>
      </c>
      <c r="J24" s="23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5" t="s">
        <v>29</v>
      </c>
      <c r="L26" s="28"/>
    </row>
    <row r="27" spans="2:12" s="7" customFormat="1" ht="16.5" customHeight="1">
      <c r="B27" s="82"/>
      <c r="E27" s="200" t="s">
        <v>1</v>
      </c>
      <c r="F27" s="200"/>
      <c r="G27" s="200"/>
      <c r="H27" s="200"/>
      <c r="L27" s="82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3" t="s">
        <v>30</v>
      </c>
      <c r="J30" s="62">
        <f>ROUND(J130,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32</v>
      </c>
      <c r="I32" s="31" t="s">
        <v>31</v>
      </c>
      <c r="J32" s="31" t="s">
        <v>33</v>
      </c>
      <c r="L32" s="28"/>
    </row>
    <row r="33" spans="2:12" s="1" customFormat="1" ht="14.45" customHeight="1">
      <c r="B33" s="28"/>
      <c r="D33" s="84" t="s">
        <v>34</v>
      </c>
      <c r="E33" s="25" t="s">
        <v>35</v>
      </c>
      <c r="F33" s="85">
        <f>ROUND((SUM(BE130:BE233)),  2)</f>
        <v>0</v>
      </c>
      <c r="I33" s="86">
        <v>0.21</v>
      </c>
      <c r="J33" s="85">
        <f>ROUND(((SUM(BE130:BE233))*I33),  2)</f>
        <v>0</v>
      </c>
      <c r="L33" s="28"/>
    </row>
    <row r="34" spans="2:12" s="1" customFormat="1" ht="14.45" customHeight="1">
      <c r="B34" s="28"/>
      <c r="E34" s="25" t="s">
        <v>36</v>
      </c>
      <c r="F34" s="85">
        <f>ROUND((SUM(BF130:BF233)),  2)</f>
        <v>0</v>
      </c>
      <c r="I34" s="86">
        <v>0.15</v>
      </c>
      <c r="J34" s="85">
        <f>ROUND(((SUM(BF130:BF233))*I34),  2)</f>
        <v>0</v>
      </c>
      <c r="L34" s="28"/>
    </row>
    <row r="35" spans="2:12" s="1" customFormat="1" ht="14.45" hidden="1" customHeight="1">
      <c r="B35" s="28"/>
      <c r="E35" s="25" t="s">
        <v>37</v>
      </c>
      <c r="F35" s="85">
        <f>ROUND((SUM(BG130:BG233)),  2)</f>
        <v>0</v>
      </c>
      <c r="I35" s="86">
        <v>0.21</v>
      </c>
      <c r="J35" s="85">
        <f>0</f>
        <v>0</v>
      </c>
      <c r="L35" s="28"/>
    </row>
    <row r="36" spans="2:12" s="1" customFormat="1" ht="14.45" hidden="1" customHeight="1">
      <c r="B36" s="28"/>
      <c r="E36" s="25" t="s">
        <v>38</v>
      </c>
      <c r="F36" s="85">
        <f>ROUND((SUM(BH130:BH233)),  2)</f>
        <v>0</v>
      </c>
      <c r="I36" s="86">
        <v>0.15</v>
      </c>
      <c r="J36" s="85">
        <f>0</f>
        <v>0</v>
      </c>
      <c r="L36" s="28"/>
    </row>
    <row r="37" spans="2:12" s="1" customFormat="1" ht="14.45" hidden="1" customHeight="1">
      <c r="B37" s="28"/>
      <c r="E37" s="25" t="s">
        <v>39</v>
      </c>
      <c r="F37" s="85">
        <f>ROUND((SUM(BI130:BI233)),  2)</f>
        <v>0</v>
      </c>
      <c r="I37" s="86">
        <v>0</v>
      </c>
      <c r="J37" s="85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7"/>
      <c r="D39" s="88" t="s">
        <v>40</v>
      </c>
      <c r="E39" s="53"/>
      <c r="F39" s="53"/>
      <c r="G39" s="89" t="s">
        <v>41</v>
      </c>
      <c r="H39" s="90" t="s">
        <v>42</v>
      </c>
      <c r="I39" s="53"/>
      <c r="J39" s="91">
        <f>SUM(J30:J37)</f>
        <v>0</v>
      </c>
      <c r="K39" s="92"/>
      <c r="L39" s="28"/>
    </row>
    <row r="40" spans="2:12" s="1" customFormat="1" ht="14.45" customHeight="1">
      <c r="B40" s="28"/>
      <c r="L40" s="28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8"/>
      <c r="D50" s="37" t="s">
        <v>43</v>
      </c>
      <c r="E50" s="38"/>
      <c r="F50" s="38"/>
      <c r="G50" s="37" t="s">
        <v>44</v>
      </c>
      <c r="H50" s="38"/>
      <c r="I50" s="38"/>
      <c r="J50" s="38"/>
      <c r="K50" s="38"/>
      <c r="L50" s="28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8"/>
      <c r="D61" s="39" t="s">
        <v>45</v>
      </c>
      <c r="E61" s="30"/>
      <c r="F61" s="93" t="s">
        <v>46</v>
      </c>
      <c r="G61" s="39" t="s">
        <v>45</v>
      </c>
      <c r="H61" s="30"/>
      <c r="I61" s="30"/>
      <c r="J61" s="94" t="s">
        <v>46</v>
      </c>
      <c r="K61" s="30"/>
      <c r="L61" s="28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8"/>
      <c r="D65" s="37" t="s">
        <v>47</v>
      </c>
      <c r="E65" s="38"/>
      <c r="F65" s="38"/>
      <c r="G65" s="37" t="s">
        <v>48</v>
      </c>
      <c r="H65" s="38"/>
      <c r="I65" s="38"/>
      <c r="J65" s="38"/>
      <c r="K65" s="38"/>
      <c r="L65" s="28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8"/>
      <c r="D76" s="39" t="s">
        <v>45</v>
      </c>
      <c r="E76" s="30"/>
      <c r="F76" s="93" t="s">
        <v>46</v>
      </c>
      <c r="G76" s="39" t="s">
        <v>45</v>
      </c>
      <c r="H76" s="30"/>
      <c r="I76" s="30"/>
      <c r="J76" s="94" t="s">
        <v>46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20" t="s">
        <v>84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5" t="s">
        <v>14</v>
      </c>
      <c r="L84" s="28"/>
    </row>
    <row r="85" spans="2:47" s="1" customFormat="1" ht="16.5" customHeight="1">
      <c r="B85" s="28"/>
      <c r="E85" s="212" t="str">
        <f>E7</f>
        <v>Oprava omítek</v>
      </c>
      <c r="F85" s="213"/>
      <c r="G85" s="213"/>
      <c r="H85" s="213"/>
      <c r="L85" s="28"/>
    </row>
    <row r="86" spans="2:47" s="1" customFormat="1" ht="12" customHeight="1">
      <c r="B86" s="28"/>
      <c r="C86" s="25" t="s">
        <v>82</v>
      </c>
      <c r="L86" s="28"/>
    </row>
    <row r="87" spans="2:47" s="1" customFormat="1" ht="16.5" customHeight="1">
      <c r="B87" s="28"/>
      <c r="E87" s="177" t="str">
        <f>E9</f>
        <v>02 - ČÁST HLAVNÍ BUDOVY</v>
      </c>
      <c r="F87" s="211"/>
      <c r="G87" s="211"/>
      <c r="H87" s="211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5" t="s">
        <v>18</v>
      </c>
      <c r="F89" s="23" t="str">
        <f>F12</f>
        <v xml:space="preserve"> </v>
      </c>
      <c r="I89" s="25" t="s">
        <v>20</v>
      </c>
      <c r="J89" s="48" t="str">
        <f>IF(J12="","",J12)</f>
        <v/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5" t="s">
        <v>22</v>
      </c>
      <c r="F91" s="23" t="str">
        <f>E15</f>
        <v xml:space="preserve"> </v>
      </c>
      <c r="I91" s="25" t="s">
        <v>26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5" t="s">
        <v>25</v>
      </c>
      <c r="F92" s="23" t="str">
        <f>IF(E18="","",E18)</f>
        <v xml:space="preserve"> </v>
      </c>
      <c r="I92" s="25" t="s">
        <v>28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5" t="s">
        <v>85</v>
      </c>
      <c r="D94" s="87"/>
      <c r="E94" s="87"/>
      <c r="F94" s="87"/>
      <c r="G94" s="87"/>
      <c r="H94" s="87"/>
      <c r="I94" s="87"/>
      <c r="J94" s="96" t="s">
        <v>86</v>
      </c>
      <c r="K94" s="87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7" t="s">
        <v>87</v>
      </c>
      <c r="J96" s="62">
        <f>J130</f>
        <v>0</v>
      </c>
      <c r="L96" s="28"/>
      <c r="AU96" s="16" t="s">
        <v>88</v>
      </c>
    </row>
    <row r="97" spans="2:12" s="8" customFormat="1" ht="24.95" customHeight="1">
      <c r="B97" s="98"/>
      <c r="D97" s="99" t="s">
        <v>89</v>
      </c>
      <c r="E97" s="100"/>
      <c r="F97" s="100"/>
      <c r="G97" s="100"/>
      <c r="H97" s="100"/>
      <c r="I97" s="100"/>
      <c r="J97" s="101">
        <f>J131</f>
        <v>0</v>
      </c>
      <c r="L97" s="98"/>
    </row>
    <row r="98" spans="2:12" s="9" customFormat="1" ht="19.899999999999999" customHeight="1">
      <c r="B98" s="102"/>
      <c r="D98" s="103" t="s">
        <v>90</v>
      </c>
      <c r="E98" s="104"/>
      <c r="F98" s="104"/>
      <c r="G98" s="104"/>
      <c r="H98" s="104"/>
      <c r="I98" s="104"/>
      <c r="J98" s="105">
        <f>J132</f>
        <v>0</v>
      </c>
      <c r="L98" s="102"/>
    </row>
    <row r="99" spans="2:12" s="9" customFormat="1" ht="19.899999999999999" customHeight="1">
      <c r="B99" s="102"/>
      <c r="D99" s="103" t="s">
        <v>91</v>
      </c>
      <c r="E99" s="104"/>
      <c r="F99" s="104"/>
      <c r="G99" s="104"/>
      <c r="H99" s="104"/>
      <c r="I99" s="104"/>
      <c r="J99" s="105">
        <f>J168</f>
        <v>0</v>
      </c>
      <c r="L99" s="102"/>
    </row>
    <row r="100" spans="2:12" s="9" customFormat="1" ht="19.899999999999999" customHeight="1">
      <c r="B100" s="102"/>
      <c r="D100" s="103" t="s">
        <v>92</v>
      </c>
      <c r="E100" s="104"/>
      <c r="F100" s="104"/>
      <c r="G100" s="104"/>
      <c r="H100" s="104"/>
      <c r="I100" s="104"/>
      <c r="J100" s="105">
        <f>J191</f>
        <v>0</v>
      </c>
      <c r="L100" s="102"/>
    </row>
    <row r="101" spans="2:12" s="9" customFormat="1" ht="19.899999999999999" customHeight="1">
      <c r="B101" s="102"/>
      <c r="D101" s="103" t="s">
        <v>93</v>
      </c>
      <c r="E101" s="104"/>
      <c r="F101" s="104"/>
      <c r="G101" s="104"/>
      <c r="H101" s="104"/>
      <c r="I101" s="104"/>
      <c r="J101" s="105">
        <f>J198</f>
        <v>0</v>
      </c>
      <c r="L101" s="102"/>
    </row>
    <row r="102" spans="2:12" s="8" customFormat="1" ht="24.95" customHeight="1">
      <c r="B102" s="98"/>
      <c r="D102" s="99" t="s">
        <v>94</v>
      </c>
      <c r="E102" s="100"/>
      <c r="F102" s="100"/>
      <c r="G102" s="100"/>
      <c r="H102" s="100"/>
      <c r="I102" s="100"/>
      <c r="J102" s="101">
        <f>J200</f>
        <v>0</v>
      </c>
      <c r="L102" s="98"/>
    </row>
    <row r="103" spans="2:12" s="9" customFormat="1" ht="19.899999999999999" customHeight="1">
      <c r="B103" s="102"/>
      <c r="D103" s="103" t="s">
        <v>95</v>
      </c>
      <c r="E103" s="104"/>
      <c r="F103" s="104"/>
      <c r="G103" s="104"/>
      <c r="H103" s="104"/>
      <c r="I103" s="104"/>
      <c r="J103" s="105">
        <f>J201</f>
        <v>0</v>
      </c>
      <c r="L103" s="102"/>
    </row>
    <row r="104" spans="2:12" s="9" customFormat="1" ht="19.899999999999999" customHeight="1">
      <c r="B104" s="102"/>
      <c r="D104" s="103" t="s">
        <v>96</v>
      </c>
      <c r="E104" s="104"/>
      <c r="F104" s="104"/>
      <c r="G104" s="104"/>
      <c r="H104" s="104"/>
      <c r="I104" s="104"/>
      <c r="J104" s="105">
        <f>J203</f>
        <v>0</v>
      </c>
      <c r="L104" s="102"/>
    </row>
    <row r="105" spans="2:12" s="9" customFormat="1" ht="19.899999999999999" customHeight="1">
      <c r="B105" s="102"/>
      <c r="D105" s="103" t="s">
        <v>97</v>
      </c>
      <c r="E105" s="104"/>
      <c r="F105" s="104"/>
      <c r="G105" s="104"/>
      <c r="H105" s="104"/>
      <c r="I105" s="104"/>
      <c r="J105" s="105">
        <f>J208</f>
        <v>0</v>
      </c>
      <c r="L105" s="102"/>
    </row>
    <row r="106" spans="2:12" s="9" customFormat="1" ht="19.899999999999999" customHeight="1">
      <c r="B106" s="102"/>
      <c r="D106" s="103" t="s">
        <v>98</v>
      </c>
      <c r="E106" s="104"/>
      <c r="F106" s="104"/>
      <c r="G106" s="104"/>
      <c r="H106" s="104"/>
      <c r="I106" s="104"/>
      <c r="J106" s="105">
        <f>J212</f>
        <v>0</v>
      </c>
      <c r="L106" s="102"/>
    </row>
    <row r="107" spans="2:12" s="8" customFormat="1" ht="24.95" customHeight="1">
      <c r="B107" s="98"/>
      <c r="D107" s="99" t="s">
        <v>99</v>
      </c>
      <c r="E107" s="100"/>
      <c r="F107" s="100"/>
      <c r="G107" s="100"/>
      <c r="H107" s="100"/>
      <c r="I107" s="100"/>
      <c r="J107" s="101">
        <f>J221</f>
        <v>0</v>
      </c>
      <c r="L107" s="98"/>
    </row>
    <row r="108" spans="2:12" s="9" customFormat="1" ht="19.899999999999999" customHeight="1">
      <c r="B108" s="102"/>
      <c r="D108" s="103" t="s">
        <v>100</v>
      </c>
      <c r="E108" s="104"/>
      <c r="F108" s="104"/>
      <c r="G108" s="104"/>
      <c r="H108" s="104"/>
      <c r="I108" s="104"/>
      <c r="J108" s="105">
        <f>J222</f>
        <v>0</v>
      </c>
      <c r="L108" s="102"/>
    </row>
    <row r="109" spans="2:12" s="9" customFormat="1" ht="19.899999999999999" customHeight="1">
      <c r="B109" s="102"/>
      <c r="D109" s="103" t="s">
        <v>101</v>
      </c>
      <c r="E109" s="104"/>
      <c r="F109" s="104"/>
      <c r="G109" s="104"/>
      <c r="H109" s="104"/>
      <c r="I109" s="104"/>
      <c r="J109" s="105">
        <f>J230</f>
        <v>0</v>
      </c>
      <c r="L109" s="102"/>
    </row>
    <row r="110" spans="2:12" s="9" customFormat="1" ht="19.899999999999999" customHeight="1">
      <c r="B110" s="102"/>
      <c r="D110" s="103" t="s">
        <v>102</v>
      </c>
      <c r="E110" s="104"/>
      <c r="F110" s="104"/>
      <c r="G110" s="104"/>
      <c r="H110" s="104"/>
      <c r="I110" s="104"/>
      <c r="J110" s="105">
        <f>J232</f>
        <v>0</v>
      </c>
      <c r="L110" s="102"/>
    </row>
    <row r="111" spans="2:12" s="1" customFormat="1" ht="21.75" customHeight="1">
      <c r="B111" s="28"/>
      <c r="L111" s="28"/>
    </row>
    <row r="112" spans="2:12" s="1" customFormat="1" ht="6.95" customHeight="1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8"/>
    </row>
    <row r="116" spans="2:12" s="1" customFormat="1" ht="6.95" customHeight="1">
      <c r="B116" s="42"/>
      <c r="C116" s="43"/>
      <c r="D116" s="43"/>
      <c r="E116" s="43"/>
      <c r="F116" s="43"/>
      <c r="G116" s="43"/>
      <c r="H116" s="43"/>
      <c r="I116" s="43"/>
      <c r="J116" s="43"/>
      <c r="K116" s="43"/>
      <c r="L116" s="28"/>
    </row>
    <row r="117" spans="2:12" s="1" customFormat="1" ht="24.95" customHeight="1">
      <c r="B117" s="28"/>
      <c r="C117" s="20" t="s">
        <v>103</v>
      </c>
      <c r="L117" s="28"/>
    </row>
    <row r="118" spans="2:12" s="1" customFormat="1" ht="6.95" customHeight="1">
      <c r="B118" s="28"/>
      <c r="L118" s="28"/>
    </row>
    <row r="119" spans="2:12" s="1" customFormat="1" ht="12" customHeight="1">
      <c r="B119" s="28"/>
      <c r="C119" s="25" t="s">
        <v>14</v>
      </c>
      <c r="L119" s="28"/>
    </row>
    <row r="120" spans="2:12" s="1" customFormat="1" ht="16.5" customHeight="1">
      <c r="B120" s="28"/>
      <c r="E120" s="212" t="str">
        <f>E7</f>
        <v>Oprava omítek</v>
      </c>
      <c r="F120" s="213"/>
      <c r="G120" s="213"/>
      <c r="H120" s="213"/>
      <c r="L120" s="28"/>
    </row>
    <row r="121" spans="2:12" s="1" customFormat="1" ht="12" customHeight="1">
      <c r="B121" s="28"/>
      <c r="C121" s="25" t="s">
        <v>82</v>
      </c>
      <c r="L121" s="28"/>
    </row>
    <row r="122" spans="2:12" s="1" customFormat="1" ht="16.5" customHeight="1">
      <c r="B122" s="28"/>
      <c r="E122" s="177" t="str">
        <f>E9</f>
        <v>02 - ČÁST HLAVNÍ BUDOVY</v>
      </c>
      <c r="F122" s="211"/>
      <c r="G122" s="211"/>
      <c r="H122" s="211"/>
      <c r="L122" s="28"/>
    </row>
    <row r="123" spans="2:12" s="1" customFormat="1" ht="6.95" customHeight="1">
      <c r="B123" s="28"/>
      <c r="L123" s="28"/>
    </row>
    <row r="124" spans="2:12" s="1" customFormat="1" ht="12" customHeight="1">
      <c r="B124" s="28"/>
      <c r="C124" s="25" t="s">
        <v>18</v>
      </c>
      <c r="F124" s="23" t="str">
        <f>F12</f>
        <v xml:space="preserve"> </v>
      </c>
      <c r="I124" s="25" t="s">
        <v>20</v>
      </c>
      <c r="J124" s="48" t="str">
        <f>IF(J12="","",J12)</f>
        <v/>
      </c>
      <c r="L124" s="28"/>
    </row>
    <row r="125" spans="2:12" s="1" customFormat="1" ht="6.95" customHeight="1">
      <c r="B125" s="28"/>
      <c r="L125" s="28"/>
    </row>
    <row r="126" spans="2:12" s="1" customFormat="1" ht="15.2" customHeight="1">
      <c r="B126" s="28"/>
      <c r="C126" s="25" t="s">
        <v>22</v>
      </c>
      <c r="F126" s="23" t="str">
        <f>E15</f>
        <v xml:space="preserve"> </v>
      </c>
      <c r="I126" s="25" t="s">
        <v>26</v>
      </c>
      <c r="J126" s="26" t="str">
        <f>E21</f>
        <v xml:space="preserve"> </v>
      </c>
      <c r="L126" s="28"/>
    </row>
    <row r="127" spans="2:12" s="1" customFormat="1" ht="15.2" customHeight="1">
      <c r="B127" s="28"/>
      <c r="C127" s="25" t="s">
        <v>25</v>
      </c>
      <c r="F127" s="23" t="str">
        <f>IF(E18="","",E18)</f>
        <v xml:space="preserve"> </v>
      </c>
      <c r="I127" s="25" t="s">
        <v>28</v>
      </c>
      <c r="J127" s="26" t="str">
        <f>E24</f>
        <v xml:space="preserve"> </v>
      </c>
      <c r="L127" s="28"/>
    </row>
    <row r="128" spans="2:12" s="1" customFormat="1" ht="10.35" customHeight="1">
      <c r="B128" s="28"/>
      <c r="L128" s="28"/>
    </row>
    <row r="129" spans="2:65" s="10" customFormat="1" ht="29.25" customHeight="1">
      <c r="B129" s="106"/>
      <c r="C129" s="107" t="s">
        <v>104</v>
      </c>
      <c r="D129" s="108" t="s">
        <v>55</v>
      </c>
      <c r="E129" s="108" t="s">
        <v>51</v>
      </c>
      <c r="F129" s="108" t="s">
        <v>52</v>
      </c>
      <c r="G129" s="108" t="s">
        <v>105</v>
      </c>
      <c r="H129" s="108" t="s">
        <v>106</v>
      </c>
      <c r="I129" s="108" t="s">
        <v>107</v>
      </c>
      <c r="J129" s="108" t="s">
        <v>86</v>
      </c>
      <c r="K129" s="109" t="s">
        <v>108</v>
      </c>
      <c r="L129" s="106"/>
      <c r="M129" s="55" t="s">
        <v>1</v>
      </c>
      <c r="N129" s="56" t="s">
        <v>34</v>
      </c>
      <c r="O129" s="56" t="s">
        <v>109</v>
      </c>
      <c r="P129" s="56" t="s">
        <v>110</v>
      </c>
      <c r="Q129" s="56" t="s">
        <v>111</v>
      </c>
      <c r="R129" s="56" t="s">
        <v>112</v>
      </c>
      <c r="S129" s="56" t="s">
        <v>113</v>
      </c>
      <c r="T129" s="57" t="s">
        <v>114</v>
      </c>
    </row>
    <row r="130" spans="2:65" s="1" customFormat="1" ht="22.9" customHeight="1">
      <c r="B130" s="28"/>
      <c r="C130" s="60" t="s">
        <v>115</v>
      </c>
      <c r="J130" s="110">
        <f>BK130</f>
        <v>0</v>
      </c>
      <c r="L130" s="28"/>
      <c r="M130" s="58"/>
      <c r="N130" s="49"/>
      <c r="O130" s="49"/>
      <c r="P130" s="111">
        <f>P131+P200+P221</f>
        <v>1100.8051910000001</v>
      </c>
      <c r="Q130" s="49"/>
      <c r="R130" s="111">
        <f>R131+R200+R221</f>
        <v>24.059940000000001</v>
      </c>
      <c r="S130" s="49"/>
      <c r="T130" s="112">
        <f>T131+T200+T221</f>
        <v>25.868991999999999</v>
      </c>
      <c r="AT130" s="16" t="s">
        <v>69</v>
      </c>
      <c r="AU130" s="16" t="s">
        <v>88</v>
      </c>
      <c r="BK130" s="113">
        <f>BK131+BK200+BK221</f>
        <v>0</v>
      </c>
    </row>
    <row r="131" spans="2:65" s="11" customFormat="1" ht="25.9" customHeight="1">
      <c r="B131" s="114"/>
      <c r="D131" s="115" t="s">
        <v>69</v>
      </c>
      <c r="E131" s="116" t="s">
        <v>116</v>
      </c>
      <c r="F131" s="116" t="s">
        <v>117</v>
      </c>
      <c r="J131" s="117">
        <f>BK131</f>
        <v>0</v>
      </c>
      <c r="L131" s="114"/>
      <c r="M131" s="118"/>
      <c r="N131" s="119"/>
      <c r="O131" s="119"/>
      <c r="P131" s="120">
        <f>P132+P168+P191+P198</f>
        <v>1072.8739800000001</v>
      </c>
      <c r="Q131" s="119"/>
      <c r="R131" s="120">
        <f>R132+R168+R191+R198</f>
        <v>23.939856000000002</v>
      </c>
      <c r="S131" s="119"/>
      <c r="T131" s="121">
        <f>T132+T168+T191+T198</f>
        <v>25.724</v>
      </c>
      <c r="AR131" s="115" t="s">
        <v>78</v>
      </c>
      <c r="AT131" s="122" t="s">
        <v>69</v>
      </c>
      <c r="AU131" s="122" t="s">
        <v>70</v>
      </c>
      <c r="AY131" s="115" t="s">
        <v>118</v>
      </c>
      <c r="BK131" s="123">
        <f>BK132+BK168+BK191+BK198</f>
        <v>0</v>
      </c>
    </row>
    <row r="132" spans="2:65" s="11" customFormat="1" ht="22.9" customHeight="1">
      <c r="B132" s="114"/>
      <c r="D132" s="115" t="s">
        <v>69</v>
      </c>
      <c r="E132" s="124" t="s">
        <v>119</v>
      </c>
      <c r="F132" s="124" t="s">
        <v>120</v>
      </c>
      <c r="J132" s="125">
        <f>BK132</f>
        <v>0</v>
      </c>
      <c r="L132" s="114"/>
      <c r="M132" s="118"/>
      <c r="N132" s="119"/>
      <c r="O132" s="119"/>
      <c r="P132" s="120">
        <f>SUM(P133:P167)</f>
        <v>748.96999999999991</v>
      </c>
      <c r="Q132" s="119"/>
      <c r="R132" s="120">
        <f>SUM(R133:R167)</f>
        <v>23.939856000000002</v>
      </c>
      <c r="S132" s="119"/>
      <c r="T132" s="121">
        <f>SUM(T133:T167)</f>
        <v>0</v>
      </c>
      <c r="AR132" s="115" t="s">
        <v>78</v>
      </c>
      <c r="AT132" s="122" t="s">
        <v>69</v>
      </c>
      <c r="AU132" s="122" t="s">
        <v>78</v>
      </c>
      <c r="AY132" s="115" t="s">
        <v>118</v>
      </c>
      <c r="BK132" s="123">
        <f>SUM(BK133:BK167)</f>
        <v>0</v>
      </c>
    </row>
    <row r="133" spans="2:65" s="1" customFormat="1" ht="24" customHeight="1">
      <c r="B133" s="126"/>
      <c r="C133" s="127" t="s">
        <v>78</v>
      </c>
      <c r="D133" s="127" t="s">
        <v>121</v>
      </c>
      <c r="E133" s="128" t="s">
        <v>122</v>
      </c>
      <c r="F133" s="129" t="s">
        <v>123</v>
      </c>
      <c r="G133" s="130" t="s">
        <v>124</v>
      </c>
      <c r="H133" s="131">
        <v>436</v>
      </c>
      <c r="I133" s="132">
        <v>0</v>
      </c>
      <c r="J133" s="132">
        <f>ROUND(I133*H133,2)</f>
        <v>0</v>
      </c>
      <c r="K133" s="129" t="s">
        <v>125</v>
      </c>
      <c r="L133" s="28"/>
      <c r="M133" s="133" t="s">
        <v>1</v>
      </c>
      <c r="N133" s="134" t="s">
        <v>35</v>
      </c>
      <c r="O133" s="135">
        <v>8.6999999999999994E-2</v>
      </c>
      <c r="P133" s="135">
        <f>O133*H133</f>
        <v>37.931999999999995</v>
      </c>
      <c r="Q133" s="135">
        <v>7.3499999999999998E-3</v>
      </c>
      <c r="R133" s="135">
        <f>Q133*H133</f>
        <v>3.2046000000000001</v>
      </c>
      <c r="S133" s="135">
        <v>0</v>
      </c>
      <c r="T133" s="136">
        <f>S133*H133</f>
        <v>0</v>
      </c>
      <c r="AR133" s="137" t="s">
        <v>126</v>
      </c>
      <c r="AT133" s="137" t="s">
        <v>121</v>
      </c>
      <c r="AU133" s="137" t="s">
        <v>80</v>
      </c>
      <c r="AY133" s="16" t="s">
        <v>118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6" t="s">
        <v>78</v>
      </c>
      <c r="BK133" s="138">
        <f>ROUND(I133*H133,2)</f>
        <v>0</v>
      </c>
      <c r="BL133" s="16" t="s">
        <v>126</v>
      </c>
      <c r="BM133" s="137" t="s">
        <v>127</v>
      </c>
    </row>
    <row r="134" spans="2:65" s="12" customFormat="1">
      <c r="B134" s="139"/>
      <c r="D134" s="140" t="s">
        <v>128</v>
      </c>
      <c r="E134" s="141" t="s">
        <v>1</v>
      </c>
      <c r="F134" s="142"/>
      <c r="H134" s="143"/>
      <c r="L134" s="139"/>
      <c r="M134" s="144"/>
      <c r="N134" s="145"/>
      <c r="O134" s="145"/>
      <c r="P134" s="145"/>
      <c r="Q134" s="145"/>
      <c r="R134" s="145"/>
      <c r="S134" s="145"/>
      <c r="T134" s="146"/>
      <c r="AT134" s="141" t="s">
        <v>128</v>
      </c>
      <c r="AU134" s="141" t="s">
        <v>80</v>
      </c>
      <c r="AV134" s="12" t="s">
        <v>80</v>
      </c>
      <c r="AW134" s="12" t="s">
        <v>27</v>
      </c>
      <c r="AX134" s="12" t="s">
        <v>78</v>
      </c>
      <c r="AY134" s="141" t="s">
        <v>118</v>
      </c>
    </row>
    <row r="135" spans="2:65" s="1" customFormat="1" ht="24" customHeight="1">
      <c r="B135" s="126"/>
      <c r="C135" s="127" t="s">
        <v>80</v>
      </c>
      <c r="D135" s="127" t="s">
        <v>121</v>
      </c>
      <c r="E135" s="128" t="s">
        <v>129</v>
      </c>
      <c r="F135" s="129" t="s">
        <v>130</v>
      </c>
      <c r="G135" s="130" t="s">
        <v>124</v>
      </c>
      <c r="H135" s="131">
        <v>436</v>
      </c>
      <c r="I135" s="132">
        <v>0</v>
      </c>
      <c r="J135" s="132">
        <f>ROUND(I135*H135,2)</f>
        <v>0</v>
      </c>
      <c r="K135" s="129" t="s">
        <v>125</v>
      </c>
      <c r="L135" s="28"/>
      <c r="M135" s="133" t="s">
        <v>1</v>
      </c>
      <c r="N135" s="134" t="s">
        <v>35</v>
      </c>
      <c r="O135" s="135">
        <v>8.1000000000000003E-2</v>
      </c>
      <c r="P135" s="135">
        <f>O135*H135</f>
        <v>35.316000000000003</v>
      </c>
      <c r="Q135" s="135">
        <v>1.4E-3</v>
      </c>
      <c r="R135" s="135">
        <f>Q135*H135</f>
        <v>0.61039999999999994</v>
      </c>
      <c r="S135" s="135">
        <v>0</v>
      </c>
      <c r="T135" s="136">
        <f>S135*H135</f>
        <v>0</v>
      </c>
      <c r="AR135" s="137" t="s">
        <v>126</v>
      </c>
      <c r="AT135" s="137" t="s">
        <v>121</v>
      </c>
      <c r="AU135" s="137" t="s">
        <v>80</v>
      </c>
      <c r="AY135" s="16" t="s">
        <v>118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6" t="s">
        <v>78</v>
      </c>
      <c r="BK135" s="138">
        <f>ROUND(I135*H135,2)</f>
        <v>0</v>
      </c>
      <c r="BL135" s="16" t="s">
        <v>126</v>
      </c>
      <c r="BM135" s="137" t="s">
        <v>131</v>
      </c>
    </row>
    <row r="136" spans="2:65" s="12" customFormat="1">
      <c r="B136" s="139"/>
      <c r="D136" s="140" t="s">
        <v>128</v>
      </c>
      <c r="E136" s="141" t="s">
        <v>1</v>
      </c>
      <c r="F136" s="142"/>
      <c r="H136" s="143"/>
      <c r="L136" s="139"/>
      <c r="M136" s="144"/>
      <c r="N136" s="145"/>
      <c r="O136" s="145"/>
      <c r="P136" s="145"/>
      <c r="Q136" s="145"/>
      <c r="R136" s="145"/>
      <c r="S136" s="145"/>
      <c r="T136" s="146"/>
      <c r="AT136" s="141" t="s">
        <v>128</v>
      </c>
      <c r="AU136" s="141" t="s">
        <v>80</v>
      </c>
      <c r="AV136" s="12" t="s">
        <v>80</v>
      </c>
      <c r="AW136" s="12" t="s">
        <v>27</v>
      </c>
      <c r="AX136" s="12" t="s">
        <v>78</v>
      </c>
      <c r="AY136" s="141" t="s">
        <v>118</v>
      </c>
    </row>
    <row r="137" spans="2:65" s="1" customFormat="1" ht="24" customHeight="1">
      <c r="B137" s="126"/>
      <c r="C137" s="127" t="s">
        <v>132</v>
      </c>
      <c r="D137" s="127" t="s">
        <v>121</v>
      </c>
      <c r="E137" s="128" t="s">
        <v>133</v>
      </c>
      <c r="F137" s="129" t="s">
        <v>134</v>
      </c>
      <c r="G137" s="130" t="s">
        <v>124</v>
      </c>
      <c r="H137" s="131">
        <v>436</v>
      </c>
      <c r="I137" s="132">
        <v>0</v>
      </c>
      <c r="J137" s="132">
        <f>ROUND(I137*H137,2)</f>
        <v>0</v>
      </c>
      <c r="K137" s="129" t="s">
        <v>125</v>
      </c>
      <c r="L137" s="28"/>
      <c r="M137" s="133" t="s">
        <v>1</v>
      </c>
      <c r="N137" s="134" t="s">
        <v>35</v>
      </c>
      <c r="O137" s="135">
        <v>7.3999999999999996E-2</v>
      </c>
      <c r="P137" s="135">
        <f>O137*H137</f>
        <v>32.263999999999996</v>
      </c>
      <c r="Q137" s="135">
        <v>2.5999999999999998E-4</v>
      </c>
      <c r="R137" s="135">
        <f>Q137*H137</f>
        <v>0.11335999999999999</v>
      </c>
      <c r="S137" s="135">
        <v>0</v>
      </c>
      <c r="T137" s="136">
        <f>S137*H137</f>
        <v>0</v>
      </c>
      <c r="AR137" s="137" t="s">
        <v>126</v>
      </c>
      <c r="AT137" s="137" t="s">
        <v>121</v>
      </c>
      <c r="AU137" s="137" t="s">
        <v>80</v>
      </c>
      <c r="AY137" s="16" t="s">
        <v>118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6" t="s">
        <v>78</v>
      </c>
      <c r="BK137" s="138">
        <f>ROUND(I137*H137,2)</f>
        <v>0</v>
      </c>
      <c r="BL137" s="16" t="s">
        <v>126</v>
      </c>
      <c r="BM137" s="137" t="s">
        <v>135</v>
      </c>
    </row>
    <row r="138" spans="2:65" s="12" customFormat="1">
      <c r="B138" s="139"/>
      <c r="D138" s="140" t="s">
        <v>128</v>
      </c>
      <c r="E138" s="141" t="s">
        <v>1</v>
      </c>
      <c r="F138" s="142"/>
      <c r="H138" s="143"/>
      <c r="L138" s="139"/>
      <c r="M138" s="144"/>
      <c r="N138" s="145"/>
      <c r="O138" s="145"/>
      <c r="P138" s="145"/>
      <c r="Q138" s="145"/>
      <c r="R138" s="145"/>
      <c r="S138" s="145"/>
      <c r="T138" s="146"/>
      <c r="AT138" s="141" t="s">
        <v>128</v>
      </c>
      <c r="AU138" s="141" t="s">
        <v>80</v>
      </c>
      <c r="AV138" s="12" t="s">
        <v>80</v>
      </c>
      <c r="AW138" s="12" t="s">
        <v>27</v>
      </c>
      <c r="AX138" s="12" t="s">
        <v>78</v>
      </c>
      <c r="AY138" s="141" t="s">
        <v>118</v>
      </c>
    </row>
    <row r="139" spans="2:65" s="1" customFormat="1" ht="24" customHeight="1">
      <c r="B139" s="126"/>
      <c r="C139" s="127" t="s">
        <v>126</v>
      </c>
      <c r="D139" s="127" t="s">
        <v>121</v>
      </c>
      <c r="E139" s="128" t="s">
        <v>136</v>
      </c>
      <c r="F139" s="129" t="s">
        <v>137</v>
      </c>
      <c r="G139" s="130" t="s">
        <v>124</v>
      </c>
      <c r="H139" s="131">
        <v>436</v>
      </c>
      <c r="I139" s="132">
        <v>0</v>
      </c>
      <c r="J139" s="132">
        <f>ROUND(I139*H139,2)</f>
        <v>0</v>
      </c>
      <c r="K139" s="129" t="s">
        <v>125</v>
      </c>
      <c r="L139" s="28"/>
      <c r="M139" s="133" t="s">
        <v>1</v>
      </c>
      <c r="N139" s="134" t="s">
        <v>35</v>
      </c>
      <c r="O139" s="135">
        <v>0.33</v>
      </c>
      <c r="P139" s="135">
        <f>O139*H139</f>
        <v>143.88</v>
      </c>
      <c r="Q139" s="135">
        <v>4.3800000000000002E-3</v>
      </c>
      <c r="R139" s="135">
        <f>Q139*H139</f>
        <v>1.90968</v>
      </c>
      <c r="S139" s="135">
        <v>0</v>
      </c>
      <c r="T139" s="136">
        <f>S139*H139</f>
        <v>0</v>
      </c>
      <c r="AR139" s="137" t="s">
        <v>126</v>
      </c>
      <c r="AT139" s="137" t="s">
        <v>121</v>
      </c>
      <c r="AU139" s="137" t="s">
        <v>80</v>
      </c>
      <c r="AY139" s="16" t="s">
        <v>118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6" t="s">
        <v>78</v>
      </c>
      <c r="BK139" s="138">
        <f>ROUND(I139*H139,2)</f>
        <v>0</v>
      </c>
      <c r="BL139" s="16" t="s">
        <v>126</v>
      </c>
      <c r="BM139" s="137" t="s">
        <v>138</v>
      </c>
    </row>
    <row r="140" spans="2:65" s="12" customFormat="1">
      <c r="B140" s="139"/>
      <c r="D140" s="140" t="s">
        <v>128</v>
      </c>
      <c r="E140" s="141" t="s">
        <v>1</v>
      </c>
      <c r="F140" s="142"/>
      <c r="H140" s="143"/>
      <c r="L140" s="139"/>
      <c r="M140" s="144"/>
      <c r="N140" s="145"/>
      <c r="O140" s="145"/>
      <c r="P140" s="145"/>
      <c r="Q140" s="145"/>
      <c r="R140" s="145"/>
      <c r="S140" s="145"/>
      <c r="T140" s="146"/>
      <c r="AT140" s="141" t="s">
        <v>128</v>
      </c>
      <c r="AU140" s="141" t="s">
        <v>80</v>
      </c>
      <c r="AV140" s="12" t="s">
        <v>80</v>
      </c>
      <c r="AW140" s="12" t="s">
        <v>27</v>
      </c>
      <c r="AX140" s="12" t="s">
        <v>78</v>
      </c>
      <c r="AY140" s="141" t="s">
        <v>118</v>
      </c>
    </row>
    <row r="141" spans="2:65" s="1" customFormat="1" ht="24" customHeight="1">
      <c r="B141" s="126"/>
      <c r="C141" s="127" t="s">
        <v>139</v>
      </c>
      <c r="D141" s="127" t="s">
        <v>121</v>
      </c>
      <c r="E141" s="128" t="s">
        <v>140</v>
      </c>
      <c r="F141" s="129" t="s">
        <v>141</v>
      </c>
      <c r="G141" s="130" t="s">
        <v>142</v>
      </c>
      <c r="H141" s="131">
        <v>332</v>
      </c>
      <c r="I141" s="132">
        <v>0</v>
      </c>
      <c r="J141" s="132">
        <f>ROUND(I141*H141,2)</f>
        <v>0</v>
      </c>
      <c r="K141" s="129" t="s">
        <v>125</v>
      </c>
      <c r="L141" s="28"/>
      <c r="M141" s="133" t="s">
        <v>1</v>
      </c>
      <c r="N141" s="134" t="s">
        <v>35</v>
      </c>
      <c r="O141" s="135">
        <v>0.11</v>
      </c>
      <c r="P141" s="135">
        <f>O141*H141</f>
        <v>36.520000000000003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126</v>
      </c>
      <c r="AT141" s="137" t="s">
        <v>121</v>
      </c>
      <c r="AU141" s="137" t="s">
        <v>80</v>
      </c>
      <c r="AY141" s="16" t="s">
        <v>118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6" t="s">
        <v>78</v>
      </c>
      <c r="BK141" s="138">
        <f>ROUND(I141*H141,2)</f>
        <v>0</v>
      </c>
      <c r="BL141" s="16" t="s">
        <v>126</v>
      </c>
      <c r="BM141" s="137" t="s">
        <v>143</v>
      </c>
    </row>
    <row r="142" spans="2:65" s="12" customFormat="1">
      <c r="B142" s="139"/>
      <c r="D142" s="140" t="s">
        <v>128</v>
      </c>
      <c r="E142" s="141" t="s">
        <v>1</v>
      </c>
      <c r="F142" s="142"/>
      <c r="H142" s="143"/>
      <c r="L142" s="139"/>
      <c r="M142" s="144"/>
      <c r="N142" s="145"/>
      <c r="O142" s="145"/>
      <c r="P142" s="145"/>
      <c r="Q142" s="145"/>
      <c r="R142" s="145"/>
      <c r="S142" s="145"/>
      <c r="T142" s="146"/>
      <c r="AT142" s="141" t="s">
        <v>128</v>
      </c>
      <c r="AU142" s="141" t="s">
        <v>80</v>
      </c>
      <c r="AV142" s="12" t="s">
        <v>80</v>
      </c>
      <c r="AW142" s="12" t="s">
        <v>27</v>
      </c>
      <c r="AX142" s="12" t="s">
        <v>78</v>
      </c>
      <c r="AY142" s="141" t="s">
        <v>118</v>
      </c>
    </row>
    <row r="143" spans="2:65" s="1" customFormat="1" ht="16.5" customHeight="1">
      <c r="B143" s="126"/>
      <c r="C143" s="147" t="s">
        <v>119</v>
      </c>
      <c r="D143" s="147" t="s">
        <v>144</v>
      </c>
      <c r="E143" s="148" t="s">
        <v>145</v>
      </c>
      <c r="F143" s="149" t="s">
        <v>146</v>
      </c>
      <c r="G143" s="150" t="s">
        <v>142</v>
      </c>
      <c r="H143" s="151">
        <v>365.2</v>
      </c>
      <c r="I143" s="152">
        <v>0</v>
      </c>
      <c r="J143" s="152">
        <f>ROUND(I143*H143,2)</f>
        <v>0</v>
      </c>
      <c r="K143" s="149" t="s">
        <v>125</v>
      </c>
      <c r="L143" s="153"/>
      <c r="M143" s="154" t="s">
        <v>1</v>
      </c>
      <c r="N143" s="155" t="s">
        <v>35</v>
      </c>
      <c r="O143" s="135">
        <v>0</v>
      </c>
      <c r="P143" s="135">
        <f>O143*H143</f>
        <v>0</v>
      </c>
      <c r="Q143" s="135">
        <v>3.0000000000000001E-5</v>
      </c>
      <c r="R143" s="135">
        <f>Q143*H143</f>
        <v>1.0956E-2</v>
      </c>
      <c r="S143" s="135">
        <v>0</v>
      </c>
      <c r="T143" s="136">
        <f>S143*H143</f>
        <v>0</v>
      </c>
      <c r="AR143" s="137" t="s">
        <v>147</v>
      </c>
      <c r="AT143" s="137" t="s">
        <v>144</v>
      </c>
      <c r="AU143" s="137" t="s">
        <v>80</v>
      </c>
      <c r="AY143" s="16" t="s">
        <v>118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6" t="s">
        <v>78</v>
      </c>
      <c r="BK143" s="138">
        <f>ROUND(I143*H143,2)</f>
        <v>0</v>
      </c>
      <c r="BL143" s="16" t="s">
        <v>126</v>
      </c>
      <c r="BM143" s="137" t="s">
        <v>148</v>
      </c>
    </row>
    <row r="144" spans="2:65" s="12" customFormat="1">
      <c r="B144" s="139"/>
      <c r="D144" s="140" t="s">
        <v>128</v>
      </c>
      <c r="E144" s="141" t="s">
        <v>1</v>
      </c>
      <c r="F144" s="142" t="s">
        <v>349</v>
      </c>
      <c r="H144" s="143"/>
      <c r="L144" s="139"/>
      <c r="M144" s="144"/>
      <c r="N144" s="145"/>
      <c r="O144" s="145"/>
      <c r="P144" s="145"/>
      <c r="Q144" s="145"/>
      <c r="R144" s="145"/>
      <c r="S144" s="145"/>
      <c r="T144" s="146"/>
      <c r="AT144" s="141" t="s">
        <v>128</v>
      </c>
      <c r="AU144" s="141" t="s">
        <v>80</v>
      </c>
      <c r="AV144" s="12" t="s">
        <v>80</v>
      </c>
      <c r="AW144" s="12" t="s">
        <v>27</v>
      </c>
      <c r="AX144" s="12" t="s">
        <v>78</v>
      </c>
      <c r="AY144" s="141" t="s">
        <v>118</v>
      </c>
    </row>
    <row r="145" spans="2:65" s="12" customFormat="1">
      <c r="B145" s="139"/>
      <c r="D145" s="140" t="s">
        <v>128</v>
      </c>
      <c r="F145" s="142"/>
      <c r="H145" s="143"/>
      <c r="L145" s="139"/>
      <c r="M145" s="144"/>
      <c r="N145" s="145"/>
      <c r="O145" s="145"/>
      <c r="P145" s="145"/>
      <c r="Q145" s="145"/>
      <c r="R145" s="145"/>
      <c r="S145" s="145"/>
      <c r="T145" s="146"/>
      <c r="AT145" s="141" t="s">
        <v>128</v>
      </c>
      <c r="AU145" s="141" t="s">
        <v>80</v>
      </c>
      <c r="AV145" s="12" t="s">
        <v>80</v>
      </c>
      <c r="AW145" s="12" t="s">
        <v>3</v>
      </c>
      <c r="AX145" s="12" t="s">
        <v>78</v>
      </c>
      <c r="AY145" s="141" t="s">
        <v>118</v>
      </c>
    </row>
    <row r="146" spans="2:65" s="1" customFormat="1" ht="24" customHeight="1">
      <c r="B146" s="126"/>
      <c r="C146" s="127" t="s">
        <v>149</v>
      </c>
      <c r="D146" s="127" t="s">
        <v>121</v>
      </c>
      <c r="E146" s="128" t="s">
        <v>150</v>
      </c>
      <c r="F146" s="129" t="s">
        <v>151</v>
      </c>
      <c r="G146" s="130" t="s">
        <v>142</v>
      </c>
      <c r="H146" s="131">
        <v>325</v>
      </c>
      <c r="I146" s="132">
        <v>0</v>
      </c>
      <c r="J146" s="132">
        <f>ROUND(I146*H146,2)</f>
        <v>0</v>
      </c>
      <c r="K146" s="129" t="s">
        <v>125</v>
      </c>
      <c r="L146" s="28"/>
      <c r="M146" s="133" t="s">
        <v>1</v>
      </c>
      <c r="N146" s="134" t="s">
        <v>35</v>
      </c>
      <c r="O146" s="135">
        <v>9.6000000000000002E-2</v>
      </c>
      <c r="P146" s="135">
        <f>O146*H146</f>
        <v>31.2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126</v>
      </c>
      <c r="AT146" s="137" t="s">
        <v>121</v>
      </c>
      <c r="AU146" s="137" t="s">
        <v>80</v>
      </c>
      <c r="AY146" s="16" t="s">
        <v>118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6" t="s">
        <v>78</v>
      </c>
      <c r="BK146" s="138">
        <f>ROUND(I146*H146,2)</f>
        <v>0</v>
      </c>
      <c r="BL146" s="16" t="s">
        <v>126</v>
      </c>
      <c r="BM146" s="137" t="s">
        <v>152</v>
      </c>
    </row>
    <row r="147" spans="2:65" s="12" customFormat="1">
      <c r="B147" s="139"/>
      <c r="D147" s="140" t="s">
        <v>128</v>
      </c>
      <c r="E147" s="141" t="s">
        <v>1</v>
      </c>
      <c r="F147" s="142"/>
      <c r="H147" s="143"/>
      <c r="L147" s="139"/>
      <c r="M147" s="144"/>
      <c r="N147" s="145"/>
      <c r="O147" s="145"/>
      <c r="P147" s="145"/>
      <c r="Q147" s="145"/>
      <c r="R147" s="145"/>
      <c r="S147" s="145"/>
      <c r="T147" s="146"/>
      <c r="AT147" s="141" t="s">
        <v>128</v>
      </c>
      <c r="AU147" s="141" t="s">
        <v>80</v>
      </c>
      <c r="AV147" s="12" t="s">
        <v>80</v>
      </c>
      <c r="AW147" s="12" t="s">
        <v>27</v>
      </c>
      <c r="AX147" s="12" t="s">
        <v>70</v>
      </c>
      <c r="AY147" s="141" t="s">
        <v>118</v>
      </c>
    </row>
    <row r="148" spans="2:65" s="13" customFormat="1">
      <c r="B148" s="156"/>
      <c r="D148" s="140" t="s">
        <v>128</v>
      </c>
      <c r="E148" s="157" t="s">
        <v>1</v>
      </c>
      <c r="F148" s="158" t="s">
        <v>153</v>
      </c>
      <c r="H148" s="159"/>
      <c r="L148" s="156"/>
      <c r="M148" s="160"/>
      <c r="N148" s="161"/>
      <c r="O148" s="161"/>
      <c r="P148" s="161"/>
      <c r="Q148" s="161"/>
      <c r="R148" s="161"/>
      <c r="S148" s="161"/>
      <c r="T148" s="162"/>
      <c r="AT148" s="157" t="s">
        <v>128</v>
      </c>
      <c r="AU148" s="157" t="s">
        <v>80</v>
      </c>
      <c r="AV148" s="13" t="s">
        <v>126</v>
      </c>
      <c r="AW148" s="13" t="s">
        <v>27</v>
      </c>
      <c r="AX148" s="13" t="s">
        <v>78</v>
      </c>
      <c r="AY148" s="157" t="s">
        <v>118</v>
      </c>
    </row>
    <row r="149" spans="2:65" s="1" customFormat="1" ht="24" customHeight="1">
      <c r="B149" s="126"/>
      <c r="C149" s="147" t="s">
        <v>147</v>
      </c>
      <c r="D149" s="147" t="s">
        <v>144</v>
      </c>
      <c r="E149" s="148" t="s">
        <v>154</v>
      </c>
      <c r="F149" s="149" t="s">
        <v>155</v>
      </c>
      <c r="G149" s="150" t="s">
        <v>142</v>
      </c>
      <c r="H149" s="151">
        <v>357.5</v>
      </c>
      <c r="I149" s="152">
        <v>0</v>
      </c>
      <c r="J149" s="152">
        <f>ROUND(I149*H149,2)</f>
        <v>0</v>
      </c>
      <c r="K149" s="149" t="s">
        <v>125</v>
      </c>
      <c r="L149" s="153"/>
      <c r="M149" s="154" t="s">
        <v>1</v>
      </c>
      <c r="N149" s="155" t="s">
        <v>35</v>
      </c>
      <c r="O149" s="135">
        <v>0</v>
      </c>
      <c r="P149" s="135">
        <f>O149*H149</f>
        <v>0</v>
      </c>
      <c r="Q149" s="135">
        <v>4.0000000000000003E-5</v>
      </c>
      <c r="R149" s="135">
        <f>Q149*H149</f>
        <v>1.4300000000000002E-2</v>
      </c>
      <c r="S149" s="135">
        <v>0</v>
      </c>
      <c r="T149" s="136">
        <f>S149*H149</f>
        <v>0</v>
      </c>
      <c r="AR149" s="137" t="s">
        <v>147</v>
      </c>
      <c r="AT149" s="137" t="s">
        <v>144</v>
      </c>
      <c r="AU149" s="137" t="s">
        <v>80</v>
      </c>
      <c r="AY149" s="16" t="s">
        <v>118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6" t="s">
        <v>78</v>
      </c>
      <c r="BK149" s="138">
        <f>ROUND(I149*H149,2)</f>
        <v>0</v>
      </c>
      <c r="BL149" s="16" t="s">
        <v>126</v>
      </c>
      <c r="BM149" s="137" t="s">
        <v>156</v>
      </c>
    </row>
    <row r="150" spans="2:65" s="12" customFormat="1">
      <c r="B150" s="139"/>
      <c r="D150" s="140" t="s">
        <v>128</v>
      </c>
      <c r="F150" s="142" t="s">
        <v>350</v>
      </c>
      <c r="H150" s="143"/>
      <c r="L150" s="139"/>
      <c r="M150" s="144"/>
      <c r="N150" s="145"/>
      <c r="O150" s="145"/>
      <c r="P150" s="145"/>
      <c r="Q150" s="145"/>
      <c r="R150" s="145"/>
      <c r="S150" s="145"/>
      <c r="T150" s="146"/>
      <c r="AT150" s="141" t="s">
        <v>128</v>
      </c>
      <c r="AU150" s="141" t="s">
        <v>80</v>
      </c>
      <c r="AV150" s="12" t="s">
        <v>80</v>
      </c>
      <c r="AW150" s="12" t="s">
        <v>3</v>
      </c>
      <c r="AX150" s="12" t="s">
        <v>78</v>
      </c>
      <c r="AY150" s="141" t="s">
        <v>118</v>
      </c>
    </row>
    <row r="151" spans="2:65" s="1" customFormat="1" ht="24" customHeight="1">
      <c r="B151" s="126"/>
      <c r="C151" s="127" t="s">
        <v>157</v>
      </c>
      <c r="D151" s="127" t="s">
        <v>121</v>
      </c>
      <c r="E151" s="128" t="s">
        <v>158</v>
      </c>
      <c r="F151" s="129" t="s">
        <v>159</v>
      </c>
      <c r="G151" s="130" t="s">
        <v>124</v>
      </c>
      <c r="H151" s="131">
        <v>436</v>
      </c>
      <c r="I151" s="132">
        <v>0</v>
      </c>
      <c r="J151" s="132">
        <f>ROUND(I151*H151,2)</f>
        <v>0</v>
      </c>
      <c r="K151" s="129" t="s">
        <v>125</v>
      </c>
      <c r="L151" s="28"/>
      <c r="M151" s="133" t="s">
        <v>1</v>
      </c>
      <c r="N151" s="134" t="s">
        <v>35</v>
      </c>
      <c r="O151" s="135">
        <v>0.58799999999999997</v>
      </c>
      <c r="P151" s="135">
        <f>O151*H151</f>
        <v>256.36799999999999</v>
      </c>
      <c r="Q151" s="135">
        <v>3.798E-2</v>
      </c>
      <c r="R151" s="135">
        <f>Q151*H151</f>
        <v>16.559280000000001</v>
      </c>
      <c r="S151" s="135">
        <v>0</v>
      </c>
      <c r="T151" s="136">
        <f>S151*H151</f>
        <v>0</v>
      </c>
      <c r="AR151" s="137" t="s">
        <v>126</v>
      </c>
      <c r="AT151" s="137" t="s">
        <v>121</v>
      </c>
      <c r="AU151" s="137" t="s">
        <v>80</v>
      </c>
      <c r="AY151" s="16" t="s">
        <v>118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6" t="s">
        <v>78</v>
      </c>
      <c r="BK151" s="138">
        <f>ROUND(I151*H151,2)</f>
        <v>0</v>
      </c>
      <c r="BL151" s="16" t="s">
        <v>126</v>
      </c>
      <c r="BM151" s="137" t="s">
        <v>160</v>
      </c>
    </row>
    <row r="152" spans="2:65" s="12" customFormat="1">
      <c r="B152" s="139"/>
      <c r="D152" s="140" t="s">
        <v>128</v>
      </c>
      <c r="E152" s="141" t="s">
        <v>1</v>
      </c>
      <c r="F152" s="142">
        <v>436</v>
      </c>
      <c r="H152" s="143"/>
      <c r="L152" s="139"/>
      <c r="M152" s="144"/>
      <c r="N152" s="145"/>
      <c r="O152" s="145"/>
      <c r="P152" s="145"/>
      <c r="Q152" s="145"/>
      <c r="R152" s="145"/>
      <c r="S152" s="145"/>
      <c r="T152" s="146"/>
      <c r="AT152" s="141" t="s">
        <v>128</v>
      </c>
      <c r="AU152" s="141" t="s">
        <v>80</v>
      </c>
      <c r="AV152" s="12" t="s">
        <v>80</v>
      </c>
      <c r="AW152" s="12" t="s">
        <v>27</v>
      </c>
      <c r="AX152" s="12" t="s">
        <v>78</v>
      </c>
      <c r="AY152" s="141" t="s">
        <v>118</v>
      </c>
    </row>
    <row r="153" spans="2:65" s="1" customFormat="1" ht="24" customHeight="1">
      <c r="B153" s="126"/>
      <c r="C153" s="127" t="s">
        <v>161</v>
      </c>
      <c r="D153" s="127" t="s">
        <v>121</v>
      </c>
      <c r="E153" s="128" t="s">
        <v>162</v>
      </c>
      <c r="F153" s="129" t="s">
        <v>163</v>
      </c>
      <c r="G153" s="130" t="s">
        <v>124</v>
      </c>
      <c r="H153" s="173">
        <v>436</v>
      </c>
      <c r="I153" s="176">
        <v>0</v>
      </c>
      <c r="J153" s="132">
        <f>ROUND(I153*H153,2)</f>
        <v>0</v>
      </c>
      <c r="K153" s="129" t="s">
        <v>125</v>
      </c>
      <c r="L153" s="28"/>
      <c r="M153" s="133" t="s">
        <v>1</v>
      </c>
      <c r="N153" s="134" t="s">
        <v>35</v>
      </c>
      <c r="O153" s="135">
        <v>0.245</v>
      </c>
      <c r="P153" s="135">
        <f>O153*H153</f>
        <v>106.82</v>
      </c>
      <c r="Q153" s="135">
        <v>3.48E-3</v>
      </c>
      <c r="R153" s="135">
        <f>Q153*H153</f>
        <v>1.51728</v>
      </c>
      <c r="S153" s="135">
        <v>0</v>
      </c>
      <c r="T153" s="136">
        <f>S153*H153</f>
        <v>0</v>
      </c>
      <c r="AR153" s="137" t="s">
        <v>126</v>
      </c>
      <c r="AT153" s="137" t="s">
        <v>121</v>
      </c>
      <c r="AU153" s="137" t="s">
        <v>80</v>
      </c>
      <c r="AY153" s="16" t="s">
        <v>118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6" t="s">
        <v>78</v>
      </c>
      <c r="BK153" s="138">
        <f>ROUND(I153*H153,2)</f>
        <v>0</v>
      </c>
      <c r="BL153" s="16" t="s">
        <v>126</v>
      </c>
      <c r="BM153" s="137" t="s">
        <v>164</v>
      </c>
    </row>
    <row r="154" spans="2:65" s="12" customFormat="1">
      <c r="B154" s="139"/>
      <c r="D154" s="140" t="s">
        <v>128</v>
      </c>
      <c r="E154" s="141" t="s">
        <v>1</v>
      </c>
      <c r="F154" s="142">
        <v>436</v>
      </c>
      <c r="H154" s="143"/>
      <c r="L154" s="139"/>
      <c r="M154" s="144"/>
      <c r="N154" s="145"/>
      <c r="O154" s="145"/>
      <c r="P154" s="145"/>
      <c r="Q154" s="145"/>
      <c r="R154" s="145"/>
      <c r="S154" s="145"/>
      <c r="T154" s="146"/>
      <c r="AT154" s="141" t="s">
        <v>128</v>
      </c>
      <c r="AU154" s="141" t="s">
        <v>80</v>
      </c>
      <c r="AV154" s="12" t="s">
        <v>80</v>
      </c>
      <c r="AW154" s="12" t="s">
        <v>27</v>
      </c>
      <c r="AX154" s="12" t="s">
        <v>78</v>
      </c>
      <c r="AY154" s="141" t="s">
        <v>118</v>
      </c>
    </row>
    <row r="155" spans="2:65" s="1" customFormat="1" ht="24" customHeight="1">
      <c r="B155" s="126"/>
      <c r="C155" s="127" t="s">
        <v>165</v>
      </c>
      <c r="D155" s="127" t="s">
        <v>121</v>
      </c>
      <c r="E155" s="128" t="s">
        <v>166</v>
      </c>
      <c r="F155" s="129" t="s">
        <v>167</v>
      </c>
      <c r="G155" s="130" t="s">
        <v>168</v>
      </c>
      <c r="H155" s="131">
        <v>1</v>
      </c>
      <c r="I155" s="132">
        <v>0</v>
      </c>
      <c r="J155" s="132">
        <f>ROUND(I155*H155,2)</f>
        <v>0</v>
      </c>
      <c r="K155" s="129" t="s">
        <v>1</v>
      </c>
      <c r="L155" s="28"/>
      <c r="M155" s="133" t="s">
        <v>1</v>
      </c>
      <c r="N155" s="134" t="s">
        <v>35</v>
      </c>
      <c r="O155" s="135">
        <v>0.06</v>
      </c>
      <c r="P155" s="135">
        <f>O155*H155</f>
        <v>0.06</v>
      </c>
      <c r="Q155" s="135">
        <v>0</v>
      </c>
      <c r="R155" s="135">
        <f>Q155*H155</f>
        <v>0</v>
      </c>
      <c r="S155" s="135">
        <v>0</v>
      </c>
      <c r="T155" s="136">
        <f>S155*H155</f>
        <v>0</v>
      </c>
      <c r="AR155" s="137" t="s">
        <v>126</v>
      </c>
      <c r="AT155" s="137" t="s">
        <v>121</v>
      </c>
      <c r="AU155" s="137" t="s">
        <v>80</v>
      </c>
      <c r="AY155" s="16" t="s">
        <v>118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6" t="s">
        <v>78</v>
      </c>
      <c r="BK155" s="138">
        <f>ROUND(I155*H155,2)</f>
        <v>0</v>
      </c>
      <c r="BL155" s="16" t="s">
        <v>126</v>
      </c>
      <c r="BM155" s="137" t="s">
        <v>169</v>
      </c>
    </row>
    <row r="156" spans="2:65" s="12" customFormat="1">
      <c r="B156" s="139"/>
      <c r="D156" s="140" t="s">
        <v>128</v>
      </c>
      <c r="E156" s="141" t="s">
        <v>1</v>
      </c>
      <c r="F156" s="142" t="s">
        <v>78</v>
      </c>
      <c r="H156" s="143">
        <v>1</v>
      </c>
      <c r="L156" s="139"/>
      <c r="M156" s="144"/>
      <c r="N156" s="145"/>
      <c r="O156" s="145"/>
      <c r="P156" s="145"/>
      <c r="Q156" s="145"/>
      <c r="R156" s="145"/>
      <c r="S156" s="145"/>
      <c r="T156" s="146"/>
      <c r="AT156" s="141" t="s">
        <v>128</v>
      </c>
      <c r="AU156" s="141" t="s">
        <v>80</v>
      </c>
      <c r="AV156" s="12" t="s">
        <v>80</v>
      </c>
      <c r="AW156" s="12" t="s">
        <v>27</v>
      </c>
      <c r="AX156" s="12" t="s">
        <v>78</v>
      </c>
      <c r="AY156" s="141" t="s">
        <v>118</v>
      </c>
    </row>
    <row r="157" spans="2:65" s="1" customFormat="1" ht="24" customHeight="1">
      <c r="B157" s="126"/>
      <c r="C157" s="127" t="s">
        <v>170</v>
      </c>
      <c r="D157" s="127" t="s">
        <v>121</v>
      </c>
      <c r="E157" s="128" t="s">
        <v>171</v>
      </c>
      <c r="F157" s="129" t="s">
        <v>172</v>
      </c>
      <c r="G157" s="130" t="s">
        <v>173</v>
      </c>
      <c r="H157" s="131">
        <v>47</v>
      </c>
      <c r="I157" s="132">
        <v>0</v>
      </c>
      <c r="J157" s="132">
        <f>ROUND(I157*H157,2)</f>
        <v>0</v>
      </c>
      <c r="K157" s="129" t="s">
        <v>1</v>
      </c>
      <c r="L157" s="28"/>
      <c r="M157" s="133" t="s">
        <v>1</v>
      </c>
      <c r="N157" s="134" t="s">
        <v>35</v>
      </c>
      <c r="O157" s="135">
        <v>0.06</v>
      </c>
      <c r="P157" s="135">
        <f>O157*H157</f>
        <v>2.82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126</v>
      </c>
      <c r="AT157" s="137" t="s">
        <v>121</v>
      </c>
      <c r="AU157" s="137" t="s">
        <v>80</v>
      </c>
      <c r="AY157" s="16" t="s">
        <v>118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6" t="s">
        <v>78</v>
      </c>
      <c r="BK157" s="138">
        <f>ROUND(I157*H157,2)</f>
        <v>0</v>
      </c>
      <c r="BL157" s="16" t="s">
        <v>126</v>
      </c>
      <c r="BM157" s="137" t="s">
        <v>174</v>
      </c>
    </row>
    <row r="158" spans="2:65" s="14" customFormat="1">
      <c r="B158" s="163"/>
      <c r="D158" s="140" t="s">
        <v>128</v>
      </c>
      <c r="E158" s="164" t="s">
        <v>1</v>
      </c>
      <c r="F158" s="165" t="s">
        <v>175</v>
      </c>
      <c r="H158" s="164" t="s">
        <v>1</v>
      </c>
      <c r="L158" s="163"/>
      <c r="M158" s="166"/>
      <c r="N158" s="167"/>
      <c r="O158" s="167"/>
      <c r="P158" s="167"/>
      <c r="Q158" s="167"/>
      <c r="R158" s="167"/>
      <c r="S158" s="167"/>
      <c r="T158" s="168"/>
      <c r="AT158" s="164" t="s">
        <v>128</v>
      </c>
      <c r="AU158" s="164" t="s">
        <v>80</v>
      </c>
      <c r="AV158" s="14" t="s">
        <v>78</v>
      </c>
      <c r="AW158" s="14" t="s">
        <v>27</v>
      </c>
      <c r="AX158" s="14" t="s">
        <v>70</v>
      </c>
      <c r="AY158" s="164" t="s">
        <v>118</v>
      </c>
    </row>
    <row r="159" spans="2:65" s="14" customFormat="1">
      <c r="B159" s="163"/>
      <c r="D159" s="140" t="s">
        <v>128</v>
      </c>
      <c r="E159" s="164" t="s">
        <v>1</v>
      </c>
      <c r="F159" s="165" t="s">
        <v>176</v>
      </c>
      <c r="H159" s="164" t="s">
        <v>1</v>
      </c>
      <c r="L159" s="163"/>
      <c r="M159" s="166"/>
      <c r="N159" s="167"/>
      <c r="O159" s="167"/>
      <c r="P159" s="167"/>
      <c r="Q159" s="167"/>
      <c r="R159" s="167"/>
      <c r="S159" s="167"/>
      <c r="T159" s="168"/>
      <c r="AT159" s="164" t="s">
        <v>128</v>
      </c>
      <c r="AU159" s="164" t="s">
        <v>80</v>
      </c>
      <c r="AV159" s="14" t="s">
        <v>78</v>
      </c>
      <c r="AW159" s="14" t="s">
        <v>27</v>
      </c>
      <c r="AX159" s="14" t="s">
        <v>70</v>
      </c>
      <c r="AY159" s="164" t="s">
        <v>118</v>
      </c>
    </row>
    <row r="160" spans="2:65" s="12" customFormat="1">
      <c r="B160" s="139"/>
      <c r="D160" s="140" t="s">
        <v>128</v>
      </c>
      <c r="E160" s="141" t="s">
        <v>1</v>
      </c>
      <c r="F160" s="142" t="s">
        <v>177</v>
      </c>
      <c r="H160" s="143">
        <v>40</v>
      </c>
      <c r="L160" s="139"/>
      <c r="M160" s="144"/>
      <c r="N160" s="145"/>
      <c r="O160" s="145"/>
      <c r="P160" s="145"/>
      <c r="Q160" s="145"/>
      <c r="R160" s="145"/>
      <c r="S160" s="145"/>
      <c r="T160" s="146"/>
      <c r="AT160" s="141" t="s">
        <v>128</v>
      </c>
      <c r="AU160" s="141" t="s">
        <v>80</v>
      </c>
      <c r="AV160" s="12" t="s">
        <v>80</v>
      </c>
      <c r="AW160" s="12" t="s">
        <v>27</v>
      </c>
      <c r="AX160" s="12" t="s">
        <v>78</v>
      </c>
      <c r="AY160" s="141" t="s">
        <v>118</v>
      </c>
    </row>
    <row r="161" spans="2:65" s="1" customFormat="1" ht="24" customHeight="1">
      <c r="B161" s="126"/>
      <c r="C161" s="127" t="s">
        <v>178</v>
      </c>
      <c r="D161" s="127" t="s">
        <v>121</v>
      </c>
      <c r="E161" s="128" t="s">
        <v>179</v>
      </c>
      <c r="F161" s="129" t="s">
        <v>180</v>
      </c>
      <c r="G161" s="130" t="s">
        <v>124</v>
      </c>
      <c r="H161" s="131">
        <v>4.5</v>
      </c>
      <c r="I161" s="132">
        <v>0</v>
      </c>
      <c r="J161" s="132">
        <f>ROUND(I161*H161,2)</f>
        <v>0</v>
      </c>
      <c r="K161" s="129" t="s">
        <v>1</v>
      </c>
      <c r="L161" s="28"/>
      <c r="M161" s="133" t="s">
        <v>1</v>
      </c>
      <c r="N161" s="134" t="s">
        <v>35</v>
      </c>
      <c r="O161" s="135">
        <v>0.14000000000000001</v>
      </c>
      <c r="P161" s="135">
        <f>O161*H161</f>
        <v>0.63000000000000012</v>
      </c>
      <c r="Q161" s="135">
        <v>0</v>
      </c>
      <c r="R161" s="135">
        <f>Q161*H161</f>
        <v>0</v>
      </c>
      <c r="S161" s="135">
        <v>0</v>
      </c>
      <c r="T161" s="136">
        <f>S161*H161</f>
        <v>0</v>
      </c>
      <c r="AR161" s="137" t="s">
        <v>126</v>
      </c>
      <c r="AT161" s="137" t="s">
        <v>121</v>
      </c>
      <c r="AU161" s="137" t="s">
        <v>80</v>
      </c>
      <c r="AY161" s="16" t="s">
        <v>118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6" t="s">
        <v>78</v>
      </c>
      <c r="BK161" s="138">
        <f>ROUND(I161*H161,2)</f>
        <v>0</v>
      </c>
      <c r="BL161" s="16" t="s">
        <v>126</v>
      </c>
      <c r="BM161" s="137" t="s">
        <v>181</v>
      </c>
    </row>
    <row r="162" spans="2:65" s="12" customFormat="1">
      <c r="B162" s="139"/>
      <c r="D162" s="140" t="s">
        <v>128</v>
      </c>
      <c r="E162" s="141" t="s">
        <v>1</v>
      </c>
      <c r="F162" s="142" t="s">
        <v>182</v>
      </c>
      <c r="H162" s="143">
        <v>4.5</v>
      </c>
      <c r="L162" s="139"/>
      <c r="M162" s="144"/>
      <c r="N162" s="145"/>
      <c r="O162" s="145"/>
      <c r="P162" s="145"/>
      <c r="Q162" s="145"/>
      <c r="R162" s="145"/>
      <c r="S162" s="145"/>
      <c r="T162" s="146"/>
      <c r="AT162" s="141" t="s">
        <v>128</v>
      </c>
      <c r="AU162" s="141" t="s">
        <v>80</v>
      </c>
      <c r="AV162" s="12" t="s">
        <v>80</v>
      </c>
      <c r="AW162" s="12" t="s">
        <v>27</v>
      </c>
      <c r="AX162" s="12" t="s">
        <v>78</v>
      </c>
      <c r="AY162" s="141" t="s">
        <v>118</v>
      </c>
    </row>
    <row r="163" spans="2:65" s="1" customFormat="1" ht="16.5" customHeight="1">
      <c r="B163" s="126"/>
      <c r="C163" s="127" t="s">
        <v>183</v>
      </c>
      <c r="D163" s="127" t="s">
        <v>121</v>
      </c>
      <c r="E163" s="128" t="s">
        <v>184</v>
      </c>
      <c r="F163" s="129" t="s">
        <v>185</v>
      </c>
      <c r="G163" s="130" t="s">
        <v>124</v>
      </c>
      <c r="H163" s="131">
        <v>103</v>
      </c>
      <c r="I163" s="132">
        <v>0</v>
      </c>
      <c r="J163" s="132">
        <f>ROUND(I163*H163,2)</f>
        <v>0</v>
      </c>
      <c r="K163" s="129" t="s">
        <v>125</v>
      </c>
      <c r="L163" s="28"/>
      <c r="M163" s="133" t="s">
        <v>1</v>
      </c>
      <c r="N163" s="134" t="s">
        <v>35</v>
      </c>
      <c r="O163" s="135">
        <v>0.04</v>
      </c>
      <c r="P163" s="135">
        <f>O163*H163</f>
        <v>4.12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126</v>
      </c>
      <c r="AT163" s="137" t="s">
        <v>121</v>
      </c>
      <c r="AU163" s="137" t="s">
        <v>80</v>
      </c>
      <c r="AY163" s="16" t="s">
        <v>118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6" t="s">
        <v>78</v>
      </c>
      <c r="BK163" s="138">
        <f>ROUND(I163*H163,2)</f>
        <v>0</v>
      </c>
      <c r="BL163" s="16" t="s">
        <v>126</v>
      </c>
      <c r="BM163" s="137" t="s">
        <v>186</v>
      </c>
    </row>
    <row r="164" spans="2:65" s="14" customFormat="1">
      <c r="B164" s="163"/>
      <c r="D164" s="140" t="s">
        <v>128</v>
      </c>
      <c r="E164" s="164" t="s">
        <v>1</v>
      </c>
      <c r="F164" s="165" t="s">
        <v>187</v>
      </c>
      <c r="H164" s="164" t="s">
        <v>1</v>
      </c>
      <c r="L164" s="163"/>
      <c r="M164" s="166"/>
      <c r="N164" s="167"/>
      <c r="O164" s="167"/>
      <c r="P164" s="167"/>
      <c r="Q164" s="167"/>
      <c r="R164" s="167"/>
      <c r="S164" s="167"/>
      <c r="T164" s="168"/>
      <c r="AT164" s="164" t="s">
        <v>128</v>
      </c>
      <c r="AU164" s="164" t="s">
        <v>80</v>
      </c>
      <c r="AV164" s="14" t="s">
        <v>78</v>
      </c>
      <c r="AW164" s="14" t="s">
        <v>27</v>
      </c>
      <c r="AX164" s="14" t="s">
        <v>70</v>
      </c>
      <c r="AY164" s="164" t="s">
        <v>118</v>
      </c>
    </row>
    <row r="165" spans="2:65" s="12" customFormat="1">
      <c r="B165" s="139"/>
      <c r="D165" s="140" t="s">
        <v>128</v>
      </c>
      <c r="E165" s="141" t="s">
        <v>1</v>
      </c>
      <c r="F165" s="142">
        <v>103</v>
      </c>
      <c r="H165" s="143"/>
      <c r="L165" s="139"/>
      <c r="M165" s="144"/>
      <c r="N165" s="145"/>
      <c r="O165" s="145"/>
      <c r="P165" s="145"/>
      <c r="Q165" s="145"/>
      <c r="R165" s="145"/>
      <c r="S165" s="145"/>
      <c r="T165" s="146"/>
      <c r="AT165" s="141" t="s">
        <v>128</v>
      </c>
      <c r="AU165" s="141" t="s">
        <v>80</v>
      </c>
      <c r="AV165" s="12" t="s">
        <v>80</v>
      </c>
      <c r="AW165" s="12" t="s">
        <v>27</v>
      </c>
      <c r="AX165" s="12" t="s">
        <v>78</v>
      </c>
      <c r="AY165" s="141" t="s">
        <v>118</v>
      </c>
    </row>
    <row r="166" spans="2:65" s="1" customFormat="1" ht="16.5" customHeight="1">
      <c r="B166" s="126"/>
      <c r="C166" s="127" t="s">
        <v>8</v>
      </c>
      <c r="D166" s="127" t="s">
        <v>121</v>
      </c>
      <c r="E166" s="128" t="s">
        <v>188</v>
      </c>
      <c r="F166" s="129" t="s">
        <v>189</v>
      </c>
      <c r="G166" s="130" t="s">
        <v>124</v>
      </c>
      <c r="H166" s="131">
        <v>436</v>
      </c>
      <c r="I166" s="132">
        <v>0</v>
      </c>
      <c r="J166" s="132">
        <f>ROUND(I166*H166,2)</f>
        <v>0</v>
      </c>
      <c r="K166" s="129" t="s">
        <v>125</v>
      </c>
      <c r="L166" s="28"/>
      <c r="M166" s="133" t="s">
        <v>1</v>
      </c>
      <c r="N166" s="134" t="s">
        <v>35</v>
      </c>
      <c r="O166" s="135">
        <v>0.14000000000000001</v>
      </c>
      <c r="P166" s="135">
        <f>O166*H166</f>
        <v>61.040000000000006</v>
      </c>
      <c r="Q166" s="135">
        <v>0</v>
      </c>
      <c r="R166" s="135">
        <f>Q166*H166</f>
        <v>0</v>
      </c>
      <c r="S166" s="135">
        <v>0</v>
      </c>
      <c r="T166" s="136">
        <f>S166*H166</f>
        <v>0</v>
      </c>
      <c r="AR166" s="137" t="s">
        <v>126</v>
      </c>
      <c r="AT166" s="137" t="s">
        <v>121</v>
      </c>
      <c r="AU166" s="137" t="s">
        <v>80</v>
      </c>
      <c r="AY166" s="16" t="s">
        <v>118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6" t="s">
        <v>78</v>
      </c>
      <c r="BK166" s="138">
        <f>ROUND(I166*H166,2)</f>
        <v>0</v>
      </c>
      <c r="BL166" s="16" t="s">
        <v>126</v>
      </c>
      <c r="BM166" s="137" t="s">
        <v>190</v>
      </c>
    </row>
    <row r="167" spans="2:65" s="12" customFormat="1">
      <c r="B167" s="139"/>
      <c r="D167" s="140" t="s">
        <v>128</v>
      </c>
      <c r="E167" s="141" t="s">
        <v>1</v>
      </c>
      <c r="F167" s="142">
        <v>436</v>
      </c>
      <c r="H167" s="143"/>
      <c r="L167" s="139"/>
      <c r="M167" s="144"/>
      <c r="N167" s="145"/>
      <c r="O167" s="145"/>
      <c r="P167" s="145"/>
      <c r="Q167" s="145"/>
      <c r="R167" s="145"/>
      <c r="S167" s="145"/>
      <c r="T167" s="146"/>
      <c r="AT167" s="141" t="s">
        <v>128</v>
      </c>
      <c r="AU167" s="141" t="s">
        <v>80</v>
      </c>
      <c r="AV167" s="12" t="s">
        <v>80</v>
      </c>
      <c r="AW167" s="12" t="s">
        <v>27</v>
      </c>
      <c r="AX167" s="12" t="s">
        <v>78</v>
      </c>
      <c r="AY167" s="141" t="s">
        <v>118</v>
      </c>
    </row>
    <row r="168" spans="2:65" s="11" customFormat="1" ht="22.9" customHeight="1">
      <c r="B168" s="114"/>
      <c r="D168" s="115" t="s">
        <v>69</v>
      </c>
      <c r="E168" s="124" t="s">
        <v>157</v>
      </c>
      <c r="F168" s="124" t="s">
        <v>191</v>
      </c>
      <c r="J168" s="125">
        <f>BK168</f>
        <v>0</v>
      </c>
      <c r="L168" s="114"/>
      <c r="M168" s="118"/>
      <c r="N168" s="119"/>
      <c r="O168" s="119"/>
      <c r="P168" s="120">
        <f>SUM(P169:P190)</f>
        <v>264.48400000000004</v>
      </c>
      <c r="Q168" s="119"/>
      <c r="R168" s="120">
        <f>SUM(R169:R190)</f>
        <v>0</v>
      </c>
      <c r="S168" s="119"/>
      <c r="T168" s="121">
        <f>SUM(T169:T190)</f>
        <v>25.724</v>
      </c>
      <c r="AR168" s="115" t="s">
        <v>78</v>
      </c>
      <c r="AT168" s="122" t="s">
        <v>69</v>
      </c>
      <c r="AU168" s="122" t="s">
        <v>78</v>
      </c>
      <c r="AY168" s="115" t="s">
        <v>118</v>
      </c>
      <c r="BK168" s="123">
        <f>SUM(BK169:BK190)</f>
        <v>0</v>
      </c>
    </row>
    <row r="169" spans="2:65" s="1" customFormat="1" ht="24" customHeight="1">
      <c r="B169" s="126"/>
      <c r="C169" s="127" t="s">
        <v>192</v>
      </c>
      <c r="D169" s="127" t="s">
        <v>121</v>
      </c>
      <c r="E169" s="128" t="s">
        <v>193</v>
      </c>
      <c r="F169" s="129" t="s">
        <v>194</v>
      </c>
      <c r="G169" s="130" t="s">
        <v>124</v>
      </c>
      <c r="H169" s="131">
        <v>512</v>
      </c>
      <c r="I169" s="132">
        <v>0</v>
      </c>
      <c r="J169" s="132">
        <f>ROUND(I169*H169,2)</f>
        <v>0</v>
      </c>
      <c r="K169" s="129" t="s">
        <v>125</v>
      </c>
      <c r="L169" s="28"/>
      <c r="M169" s="133" t="s">
        <v>1</v>
      </c>
      <c r="N169" s="134" t="s">
        <v>35</v>
      </c>
      <c r="O169" s="135">
        <v>0.14799999999999999</v>
      </c>
      <c r="P169" s="135">
        <f>O169*H169</f>
        <v>75.775999999999996</v>
      </c>
      <c r="Q169" s="135">
        <v>0</v>
      </c>
      <c r="R169" s="135">
        <f>Q169*H169</f>
        <v>0</v>
      </c>
      <c r="S169" s="135">
        <v>0</v>
      </c>
      <c r="T169" s="136">
        <f>S169*H169</f>
        <v>0</v>
      </c>
      <c r="AR169" s="137" t="s">
        <v>126</v>
      </c>
      <c r="AT169" s="137" t="s">
        <v>121</v>
      </c>
      <c r="AU169" s="137" t="s">
        <v>80</v>
      </c>
      <c r="AY169" s="16" t="s">
        <v>118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6" t="s">
        <v>78</v>
      </c>
      <c r="BK169" s="138">
        <f>ROUND(I169*H169,2)</f>
        <v>0</v>
      </c>
      <c r="BL169" s="16" t="s">
        <v>126</v>
      </c>
      <c r="BM169" s="137" t="s">
        <v>195</v>
      </c>
    </row>
    <row r="170" spans="2:65" s="12" customFormat="1">
      <c r="B170" s="139"/>
      <c r="D170" s="140" t="s">
        <v>128</v>
      </c>
      <c r="E170" s="141" t="s">
        <v>1</v>
      </c>
      <c r="F170" s="142">
        <v>512</v>
      </c>
      <c r="H170" s="143"/>
      <c r="L170" s="139"/>
      <c r="M170" s="144"/>
      <c r="N170" s="145"/>
      <c r="O170" s="145"/>
      <c r="P170" s="145"/>
      <c r="Q170" s="145"/>
      <c r="R170" s="145"/>
      <c r="S170" s="145"/>
      <c r="T170" s="146"/>
      <c r="AT170" s="141" t="s">
        <v>128</v>
      </c>
      <c r="AU170" s="141" t="s">
        <v>80</v>
      </c>
      <c r="AV170" s="12" t="s">
        <v>80</v>
      </c>
      <c r="AW170" s="12" t="s">
        <v>27</v>
      </c>
      <c r="AX170" s="12" t="s">
        <v>78</v>
      </c>
      <c r="AY170" s="141" t="s">
        <v>118</v>
      </c>
    </row>
    <row r="171" spans="2:65" s="1" customFormat="1" ht="24" customHeight="1">
      <c r="B171" s="126"/>
      <c r="C171" s="127" t="s">
        <v>196</v>
      </c>
      <c r="D171" s="127" t="s">
        <v>121</v>
      </c>
      <c r="E171" s="128" t="s">
        <v>197</v>
      </c>
      <c r="F171" s="129" t="s">
        <v>198</v>
      </c>
      <c r="G171" s="130" t="s">
        <v>124</v>
      </c>
      <c r="H171" s="131">
        <v>46080</v>
      </c>
      <c r="I171" s="132">
        <v>0</v>
      </c>
      <c r="J171" s="132">
        <f>ROUND(I171*H171,2)</f>
        <v>0</v>
      </c>
      <c r="K171" s="129" t="s">
        <v>125</v>
      </c>
      <c r="L171" s="28"/>
      <c r="M171" s="133" t="s">
        <v>1</v>
      </c>
      <c r="N171" s="134" t="s">
        <v>35</v>
      </c>
      <c r="O171" s="135">
        <v>0</v>
      </c>
      <c r="P171" s="135">
        <f>O171*H171</f>
        <v>0</v>
      </c>
      <c r="Q171" s="135">
        <v>0</v>
      </c>
      <c r="R171" s="135">
        <f>Q171*H171</f>
        <v>0</v>
      </c>
      <c r="S171" s="135">
        <v>0</v>
      </c>
      <c r="T171" s="136">
        <f>S171*H171</f>
        <v>0</v>
      </c>
      <c r="AR171" s="137" t="s">
        <v>126</v>
      </c>
      <c r="AT171" s="137" t="s">
        <v>121</v>
      </c>
      <c r="AU171" s="137" t="s">
        <v>80</v>
      </c>
      <c r="AY171" s="16" t="s">
        <v>118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6" t="s">
        <v>78</v>
      </c>
      <c r="BK171" s="138">
        <f>ROUND(I171*H171,2)</f>
        <v>0</v>
      </c>
      <c r="BL171" s="16" t="s">
        <v>126</v>
      </c>
      <c r="BM171" s="137" t="s">
        <v>199</v>
      </c>
    </row>
    <row r="172" spans="2:65" s="12" customFormat="1">
      <c r="B172" s="139"/>
      <c r="D172" s="140" t="s">
        <v>128</v>
      </c>
      <c r="E172" s="141" t="s">
        <v>1</v>
      </c>
      <c r="F172" s="142" t="s">
        <v>352</v>
      </c>
      <c r="H172" s="143"/>
      <c r="L172" s="139"/>
      <c r="M172" s="144"/>
      <c r="N172" s="145"/>
      <c r="O172" s="145"/>
      <c r="P172" s="145"/>
      <c r="Q172" s="145"/>
      <c r="R172" s="145"/>
      <c r="S172" s="145"/>
      <c r="T172" s="146"/>
      <c r="AT172" s="141" t="s">
        <v>128</v>
      </c>
      <c r="AU172" s="141" t="s">
        <v>80</v>
      </c>
      <c r="AV172" s="12" t="s">
        <v>80</v>
      </c>
      <c r="AW172" s="12" t="s">
        <v>27</v>
      </c>
      <c r="AX172" s="12" t="s">
        <v>78</v>
      </c>
      <c r="AY172" s="141" t="s">
        <v>118</v>
      </c>
    </row>
    <row r="173" spans="2:65" s="1" customFormat="1" ht="24" customHeight="1">
      <c r="B173" s="126"/>
      <c r="C173" s="127" t="s">
        <v>200</v>
      </c>
      <c r="D173" s="127" t="s">
        <v>121</v>
      </c>
      <c r="E173" s="128" t="s">
        <v>201</v>
      </c>
      <c r="F173" s="129" t="s">
        <v>202</v>
      </c>
      <c r="G173" s="130" t="s">
        <v>124</v>
      </c>
      <c r="H173" s="131">
        <v>512</v>
      </c>
      <c r="I173" s="132">
        <v>0</v>
      </c>
      <c r="J173" s="132">
        <f>ROUND(I173*H173,2)</f>
        <v>0</v>
      </c>
      <c r="K173" s="129" t="s">
        <v>125</v>
      </c>
      <c r="L173" s="28"/>
      <c r="M173" s="133" t="s">
        <v>1</v>
      </c>
      <c r="N173" s="134" t="s">
        <v>35</v>
      </c>
      <c r="O173" s="135">
        <v>9.0999999999999998E-2</v>
      </c>
      <c r="P173" s="135">
        <f>O173*H173</f>
        <v>46.591999999999999</v>
      </c>
      <c r="Q173" s="135">
        <v>0</v>
      </c>
      <c r="R173" s="135">
        <f>Q173*H173</f>
        <v>0</v>
      </c>
      <c r="S173" s="135">
        <v>0</v>
      </c>
      <c r="T173" s="136">
        <f>S173*H173</f>
        <v>0</v>
      </c>
      <c r="AR173" s="137" t="s">
        <v>126</v>
      </c>
      <c r="AT173" s="137" t="s">
        <v>121</v>
      </c>
      <c r="AU173" s="137" t="s">
        <v>80</v>
      </c>
      <c r="AY173" s="16" t="s">
        <v>118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6" t="s">
        <v>78</v>
      </c>
      <c r="BK173" s="138">
        <f>ROUND(I173*H173,2)</f>
        <v>0</v>
      </c>
      <c r="BL173" s="16" t="s">
        <v>126</v>
      </c>
      <c r="BM173" s="137" t="s">
        <v>203</v>
      </c>
    </row>
    <row r="174" spans="2:65" s="12" customFormat="1">
      <c r="B174" s="139"/>
      <c r="D174" s="140" t="s">
        <v>128</v>
      </c>
      <c r="E174" s="141" t="s">
        <v>1</v>
      </c>
      <c r="F174" s="142">
        <v>512</v>
      </c>
      <c r="H174" s="143"/>
      <c r="L174" s="139"/>
      <c r="M174" s="144"/>
      <c r="N174" s="145"/>
      <c r="O174" s="145"/>
      <c r="P174" s="145"/>
      <c r="Q174" s="145"/>
      <c r="R174" s="145"/>
      <c r="S174" s="145"/>
      <c r="T174" s="146"/>
      <c r="AT174" s="141" t="s">
        <v>128</v>
      </c>
      <c r="AU174" s="141" t="s">
        <v>80</v>
      </c>
      <c r="AV174" s="12" t="s">
        <v>80</v>
      </c>
      <c r="AW174" s="12" t="s">
        <v>27</v>
      </c>
      <c r="AX174" s="12" t="s">
        <v>78</v>
      </c>
      <c r="AY174" s="141" t="s">
        <v>118</v>
      </c>
    </row>
    <row r="175" spans="2:65" s="1" customFormat="1" ht="24" customHeight="1">
      <c r="B175" s="126"/>
      <c r="C175" s="127" t="s">
        <v>204</v>
      </c>
      <c r="D175" s="127" t="s">
        <v>121</v>
      </c>
      <c r="E175" s="128" t="s">
        <v>205</v>
      </c>
      <c r="F175" s="129" t="s">
        <v>206</v>
      </c>
      <c r="G175" s="130" t="s">
        <v>168</v>
      </c>
      <c r="H175" s="131">
        <v>1</v>
      </c>
      <c r="I175" s="132">
        <v>0</v>
      </c>
      <c r="J175" s="132">
        <f>ROUND(I175*H175,2)</f>
        <v>0</v>
      </c>
      <c r="K175" s="129" t="s">
        <v>1</v>
      </c>
      <c r="L175" s="28"/>
      <c r="M175" s="133" t="s">
        <v>1</v>
      </c>
      <c r="N175" s="134" t="s">
        <v>35</v>
      </c>
      <c r="O175" s="135">
        <v>0.41399999999999998</v>
      </c>
      <c r="P175" s="135">
        <f>O175*H175</f>
        <v>0.41399999999999998</v>
      </c>
      <c r="Q175" s="135">
        <v>0</v>
      </c>
      <c r="R175" s="135">
        <f>Q175*H175</f>
        <v>0</v>
      </c>
      <c r="S175" s="135">
        <v>0</v>
      </c>
      <c r="T175" s="136">
        <f>S175*H175</f>
        <v>0</v>
      </c>
      <c r="AR175" s="137" t="s">
        <v>126</v>
      </c>
      <c r="AT175" s="137" t="s">
        <v>121</v>
      </c>
      <c r="AU175" s="137" t="s">
        <v>80</v>
      </c>
      <c r="AY175" s="16" t="s">
        <v>118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6" t="s">
        <v>78</v>
      </c>
      <c r="BK175" s="138">
        <f>ROUND(I175*H175,2)</f>
        <v>0</v>
      </c>
      <c r="BL175" s="16" t="s">
        <v>126</v>
      </c>
      <c r="BM175" s="137" t="s">
        <v>207</v>
      </c>
    </row>
    <row r="176" spans="2:65" s="1" customFormat="1" ht="16.5" customHeight="1">
      <c r="B176" s="126"/>
      <c r="C176" s="127" t="s">
        <v>208</v>
      </c>
      <c r="D176" s="127" t="s">
        <v>121</v>
      </c>
      <c r="E176" s="128" t="s">
        <v>209</v>
      </c>
      <c r="F176" s="129" t="s">
        <v>210</v>
      </c>
      <c r="G176" s="130" t="s">
        <v>124</v>
      </c>
      <c r="H176" s="131">
        <v>512</v>
      </c>
      <c r="I176" s="132">
        <v>0</v>
      </c>
      <c r="J176" s="132">
        <f>ROUND(I176*H176,2)</f>
        <v>0</v>
      </c>
      <c r="K176" s="129" t="s">
        <v>125</v>
      </c>
      <c r="L176" s="28"/>
      <c r="M176" s="133" t="s">
        <v>1</v>
      </c>
      <c r="N176" s="134" t="s">
        <v>35</v>
      </c>
      <c r="O176" s="135">
        <v>4.9000000000000002E-2</v>
      </c>
      <c r="P176" s="135">
        <f>O176*H176</f>
        <v>25.088000000000001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126</v>
      </c>
      <c r="AT176" s="137" t="s">
        <v>121</v>
      </c>
      <c r="AU176" s="137" t="s">
        <v>80</v>
      </c>
      <c r="AY176" s="16" t="s">
        <v>118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6" t="s">
        <v>78</v>
      </c>
      <c r="BK176" s="138">
        <f>ROUND(I176*H176,2)</f>
        <v>0</v>
      </c>
      <c r="BL176" s="16" t="s">
        <v>126</v>
      </c>
      <c r="BM176" s="137" t="s">
        <v>211</v>
      </c>
    </row>
    <row r="177" spans="2:65" s="12" customFormat="1">
      <c r="B177" s="139"/>
      <c r="D177" s="140" t="s">
        <v>128</v>
      </c>
      <c r="E177" s="141" t="s">
        <v>1</v>
      </c>
      <c r="F177" s="142">
        <v>512</v>
      </c>
      <c r="H177" s="143"/>
      <c r="L177" s="139"/>
      <c r="M177" s="144"/>
      <c r="N177" s="145"/>
      <c r="O177" s="145"/>
      <c r="P177" s="145"/>
      <c r="Q177" s="145"/>
      <c r="R177" s="145"/>
      <c r="S177" s="145"/>
      <c r="T177" s="146"/>
      <c r="AT177" s="141" t="s">
        <v>128</v>
      </c>
      <c r="AU177" s="141" t="s">
        <v>80</v>
      </c>
      <c r="AV177" s="12" t="s">
        <v>80</v>
      </c>
      <c r="AW177" s="12" t="s">
        <v>27</v>
      </c>
      <c r="AX177" s="12" t="s">
        <v>78</v>
      </c>
      <c r="AY177" s="141" t="s">
        <v>118</v>
      </c>
    </row>
    <row r="178" spans="2:65" s="1" customFormat="1" ht="16.5" customHeight="1">
      <c r="B178" s="126"/>
      <c r="C178" s="127" t="s">
        <v>7</v>
      </c>
      <c r="D178" s="127" t="s">
        <v>121</v>
      </c>
      <c r="E178" s="128" t="s">
        <v>212</v>
      </c>
      <c r="F178" s="129" t="s">
        <v>213</v>
      </c>
      <c r="G178" s="130" t="s">
        <v>124</v>
      </c>
      <c r="H178" s="131">
        <v>46080</v>
      </c>
      <c r="I178" s="132">
        <v>0</v>
      </c>
      <c r="J178" s="132">
        <f>ROUND(I178*H178,2)</f>
        <v>0</v>
      </c>
      <c r="K178" s="129" t="s">
        <v>125</v>
      </c>
      <c r="L178" s="28"/>
      <c r="M178" s="133" t="s">
        <v>1</v>
      </c>
      <c r="N178" s="134" t="s">
        <v>35</v>
      </c>
      <c r="O178" s="135">
        <v>0</v>
      </c>
      <c r="P178" s="135">
        <f>O178*H178</f>
        <v>0</v>
      </c>
      <c r="Q178" s="135">
        <v>0</v>
      </c>
      <c r="R178" s="135">
        <f>Q178*H178</f>
        <v>0</v>
      </c>
      <c r="S178" s="135">
        <v>0</v>
      </c>
      <c r="T178" s="136">
        <f>S178*H178</f>
        <v>0</v>
      </c>
      <c r="AR178" s="137" t="s">
        <v>126</v>
      </c>
      <c r="AT178" s="137" t="s">
        <v>121</v>
      </c>
      <c r="AU178" s="137" t="s">
        <v>80</v>
      </c>
      <c r="AY178" s="16" t="s">
        <v>118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6" t="s">
        <v>78</v>
      </c>
      <c r="BK178" s="138">
        <f>ROUND(I178*H178,2)</f>
        <v>0</v>
      </c>
      <c r="BL178" s="16" t="s">
        <v>126</v>
      </c>
      <c r="BM178" s="137" t="s">
        <v>214</v>
      </c>
    </row>
    <row r="179" spans="2:65" s="12" customFormat="1">
      <c r="B179" s="139"/>
      <c r="D179" s="140" t="s">
        <v>128</v>
      </c>
      <c r="E179" s="141" t="s">
        <v>1</v>
      </c>
      <c r="F179" s="142" t="s">
        <v>352</v>
      </c>
      <c r="H179" s="143"/>
      <c r="L179" s="139"/>
      <c r="M179" s="144"/>
      <c r="N179" s="145"/>
      <c r="O179" s="145"/>
      <c r="P179" s="145"/>
      <c r="Q179" s="145"/>
      <c r="R179" s="145"/>
      <c r="S179" s="145"/>
      <c r="T179" s="146"/>
      <c r="AT179" s="141" t="s">
        <v>128</v>
      </c>
      <c r="AU179" s="141" t="s">
        <v>80</v>
      </c>
      <c r="AV179" s="12" t="s">
        <v>80</v>
      </c>
      <c r="AW179" s="12" t="s">
        <v>27</v>
      </c>
      <c r="AX179" s="12" t="s">
        <v>78</v>
      </c>
      <c r="AY179" s="141" t="s">
        <v>118</v>
      </c>
    </row>
    <row r="180" spans="2:65" s="1" customFormat="1" ht="16.5" customHeight="1">
      <c r="B180" s="126"/>
      <c r="C180" s="127" t="s">
        <v>215</v>
      </c>
      <c r="D180" s="127" t="s">
        <v>121</v>
      </c>
      <c r="E180" s="128" t="s">
        <v>216</v>
      </c>
      <c r="F180" s="129" t="s">
        <v>217</v>
      </c>
      <c r="G180" s="130" t="s">
        <v>124</v>
      </c>
      <c r="H180" s="131">
        <v>512</v>
      </c>
      <c r="I180" s="132">
        <v>0</v>
      </c>
      <c r="J180" s="132">
        <f>ROUND(I180*H180,2)</f>
        <v>0</v>
      </c>
      <c r="K180" s="129" t="s">
        <v>125</v>
      </c>
      <c r="L180" s="28"/>
      <c r="M180" s="133" t="s">
        <v>1</v>
      </c>
      <c r="N180" s="134" t="s">
        <v>35</v>
      </c>
      <c r="O180" s="135">
        <v>3.3000000000000002E-2</v>
      </c>
      <c r="P180" s="135">
        <f>O180*H180</f>
        <v>16.896000000000001</v>
      </c>
      <c r="Q180" s="135">
        <v>0</v>
      </c>
      <c r="R180" s="135">
        <f>Q180*H180</f>
        <v>0</v>
      </c>
      <c r="S180" s="135">
        <v>0</v>
      </c>
      <c r="T180" s="136">
        <f>S180*H180</f>
        <v>0</v>
      </c>
      <c r="AR180" s="137" t="s">
        <v>126</v>
      </c>
      <c r="AT180" s="137" t="s">
        <v>121</v>
      </c>
      <c r="AU180" s="137" t="s">
        <v>80</v>
      </c>
      <c r="AY180" s="16" t="s">
        <v>118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6" t="s">
        <v>78</v>
      </c>
      <c r="BK180" s="138">
        <f>ROUND(I180*H180,2)</f>
        <v>0</v>
      </c>
      <c r="BL180" s="16" t="s">
        <v>126</v>
      </c>
      <c r="BM180" s="137" t="s">
        <v>218</v>
      </c>
    </row>
    <row r="181" spans="2:65" s="12" customFormat="1">
      <c r="B181" s="139"/>
      <c r="D181" s="140" t="s">
        <v>128</v>
      </c>
      <c r="E181" s="141" t="s">
        <v>1</v>
      </c>
      <c r="F181" s="142"/>
      <c r="H181" s="143"/>
      <c r="L181" s="139"/>
      <c r="M181" s="144"/>
      <c r="N181" s="145"/>
      <c r="O181" s="145"/>
      <c r="P181" s="145"/>
      <c r="Q181" s="145"/>
      <c r="R181" s="145"/>
      <c r="S181" s="145"/>
      <c r="T181" s="146"/>
      <c r="AT181" s="141" t="s">
        <v>128</v>
      </c>
      <c r="AU181" s="141" t="s">
        <v>80</v>
      </c>
      <c r="AV181" s="12" t="s">
        <v>80</v>
      </c>
      <c r="AW181" s="12" t="s">
        <v>27</v>
      </c>
      <c r="AX181" s="12" t="s">
        <v>78</v>
      </c>
      <c r="AY181" s="141" t="s">
        <v>118</v>
      </c>
    </row>
    <row r="182" spans="2:65" s="1" customFormat="1" ht="16.5" customHeight="1">
      <c r="B182" s="126"/>
      <c r="C182" s="127" t="s">
        <v>219</v>
      </c>
      <c r="D182" s="127" t="s">
        <v>121</v>
      </c>
      <c r="E182" s="128" t="s">
        <v>220</v>
      </c>
      <c r="F182" s="129" t="s">
        <v>221</v>
      </c>
      <c r="G182" s="130" t="s">
        <v>142</v>
      </c>
      <c r="H182" s="131">
        <v>9</v>
      </c>
      <c r="I182" s="132">
        <v>0</v>
      </c>
      <c r="J182" s="132">
        <f>ROUND(I182*H182,2)</f>
        <v>0</v>
      </c>
      <c r="K182" s="129" t="s">
        <v>125</v>
      </c>
      <c r="L182" s="28"/>
      <c r="M182" s="133" t="s">
        <v>1</v>
      </c>
      <c r="N182" s="134" t="s">
        <v>35</v>
      </c>
      <c r="O182" s="135">
        <v>0.28799999999999998</v>
      </c>
      <c r="P182" s="135">
        <f>O182*H182</f>
        <v>2.5919999999999996</v>
      </c>
      <c r="Q182" s="135">
        <v>0</v>
      </c>
      <c r="R182" s="135">
        <f>Q182*H182</f>
        <v>0</v>
      </c>
      <c r="S182" s="135">
        <v>0</v>
      </c>
      <c r="T182" s="136">
        <f>S182*H182</f>
        <v>0</v>
      </c>
      <c r="AR182" s="137" t="s">
        <v>126</v>
      </c>
      <c r="AT182" s="137" t="s">
        <v>121</v>
      </c>
      <c r="AU182" s="137" t="s">
        <v>80</v>
      </c>
      <c r="AY182" s="16" t="s">
        <v>118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6" t="s">
        <v>78</v>
      </c>
      <c r="BK182" s="138">
        <f>ROUND(I182*H182,2)</f>
        <v>0</v>
      </c>
      <c r="BL182" s="16" t="s">
        <v>126</v>
      </c>
      <c r="BM182" s="137" t="s">
        <v>222</v>
      </c>
    </row>
    <row r="183" spans="2:65" s="14" customFormat="1">
      <c r="B183" s="163"/>
      <c r="D183" s="140" t="s">
        <v>128</v>
      </c>
      <c r="E183" s="164" t="s">
        <v>1</v>
      </c>
      <c r="F183" s="165" t="s">
        <v>223</v>
      </c>
      <c r="H183" s="164" t="s">
        <v>1</v>
      </c>
      <c r="L183" s="163"/>
      <c r="M183" s="166"/>
      <c r="N183" s="167"/>
      <c r="O183" s="167"/>
      <c r="P183" s="167"/>
      <c r="Q183" s="167"/>
      <c r="R183" s="167"/>
      <c r="S183" s="167"/>
      <c r="T183" s="168"/>
      <c r="AT183" s="164" t="s">
        <v>128</v>
      </c>
      <c r="AU183" s="164" t="s">
        <v>80</v>
      </c>
      <c r="AV183" s="14" t="s">
        <v>78</v>
      </c>
      <c r="AW183" s="14" t="s">
        <v>27</v>
      </c>
      <c r="AX183" s="14" t="s">
        <v>70</v>
      </c>
      <c r="AY183" s="164" t="s">
        <v>118</v>
      </c>
    </row>
    <row r="184" spans="2:65" s="12" customFormat="1">
      <c r="B184" s="139"/>
      <c r="D184" s="140" t="s">
        <v>128</v>
      </c>
      <c r="E184" s="141" t="s">
        <v>1</v>
      </c>
      <c r="F184" s="142" t="s">
        <v>224</v>
      </c>
      <c r="H184" s="143">
        <v>9</v>
      </c>
      <c r="L184" s="139"/>
      <c r="M184" s="144"/>
      <c r="N184" s="145"/>
      <c r="O184" s="145"/>
      <c r="P184" s="145"/>
      <c r="Q184" s="145"/>
      <c r="R184" s="145"/>
      <c r="S184" s="145"/>
      <c r="T184" s="146"/>
      <c r="AT184" s="141" t="s">
        <v>128</v>
      </c>
      <c r="AU184" s="141" t="s">
        <v>80</v>
      </c>
      <c r="AV184" s="12" t="s">
        <v>80</v>
      </c>
      <c r="AW184" s="12" t="s">
        <v>27</v>
      </c>
      <c r="AX184" s="12" t="s">
        <v>78</v>
      </c>
      <c r="AY184" s="141" t="s">
        <v>118</v>
      </c>
    </row>
    <row r="185" spans="2:65" s="1" customFormat="1" ht="24" customHeight="1">
      <c r="B185" s="126"/>
      <c r="C185" s="127" t="s">
        <v>225</v>
      </c>
      <c r="D185" s="127" t="s">
        <v>121</v>
      </c>
      <c r="E185" s="128" t="s">
        <v>226</v>
      </c>
      <c r="F185" s="129" t="s">
        <v>227</v>
      </c>
      <c r="G185" s="130" t="s">
        <v>142</v>
      </c>
      <c r="H185" s="131">
        <v>810</v>
      </c>
      <c r="I185" s="132">
        <v>0</v>
      </c>
      <c r="J185" s="132">
        <f>ROUND(I185*H185,2)</f>
        <v>0</v>
      </c>
      <c r="K185" s="129" t="s">
        <v>125</v>
      </c>
      <c r="L185" s="28"/>
      <c r="M185" s="133" t="s">
        <v>1</v>
      </c>
      <c r="N185" s="134" t="s">
        <v>35</v>
      </c>
      <c r="O185" s="135">
        <v>0</v>
      </c>
      <c r="P185" s="135">
        <f>O185*H185</f>
        <v>0</v>
      </c>
      <c r="Q185" s="135">
        <v>0</v>
      </c>
      <c r="R185" s="135">
        <f>Q185*H185</f>
        <v>0</v>
      </c>
      <c r="S185" s="135">
        <v>0</v>
      </c>
      <c r="T185" s="136">
        <f>S185*H185</f>
        <v>0</v>
      </c>
      <c r="AR185" s="137" t="s">
        <v>126</v>
      </c>
      <c r="AT185" s="137" t="s">
        <v>121</v>
      </c>
      <c r="AU185" s="137" t="s">
        <v>80</v>
      </c>
      <c r="AY185" s="16" t="s">
        <v>118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6" t="s">
        <v>78</v>
      </c>
      <c r="BK185" s="138">
        <f>ROUND(I185*H185,2)</f>
        <v>0</v>
      </c>
      <c r="BL185" s="16" t="s">
        <v>126</v>
      </c>
      <c r="BM185" s="137" t="s">
        <v>228</v>
      </c>
    </row>
    <row r="186" spans="2:65" s="12" customFormat="1">
      <c r="B186" s="139"/>
      <c r="D186" s="140" t="s">
        <v>128</v>
      </c>
      <c r="E186" s="141" t="s">
        <v>1</v>
      </c>
      <c r="F186" s="142" t="s">
        <v>229</v>
      </c>
      <c r="H186" s="143">
        <v>810</v>
      </c>
      <c r="L186" s="139"/>
      <c r="M186" s="144"/>
      <c r="N186" s="145"/>
      <c r="O186" s="145"/>
      <c r="P186" s="145"/>
      <c r="Q186" s="145"/>
      <c r="R186" s="145"/>
      <c r="S186" s="145"/>
      <c r="T186" s="146"/>
      <c r="AT186" s="141" t="s">
        <v>128</v>
      </c>
      <c r="AU186" s="141" t="s">
        <v>80</v>
      </c>
      <c r="AV186" s="12" t="s">
        <v>80</v>
      </c>
      <c r="AW186" s="12" t="s">
        <v>27</v>
      </c>
      <c r="AX186" s="12" t="s">
        <v>78</v>
      </c>
      <c r="AY186" s="141" t="s">
        <v>118</v>
      </c>
    </row>
    <row r="187" spans="2:65" s="1" customFormat="1" ht="16.5" customHeight="1">
      <c r="B187" s="126"/>
      <c r="C187" s="127" t="s">
        <v>230</v>
      </c>
      <c r="D187" s="127" t="s">
        <v>121</v>
      </c>
      <c r="E187" s="128" t="s">
        <v>231</v>
      </c>
      <c r="F187" s="129" t="s">
        <v>232</v>
      </c>
      <c r="G187" s="130" t="s">
        <v>142</v>
      </c>
      <c r="H187" s="131">
        <v>9</v>
      </c>
      <c r="I187" s="132">
        <v>0</v>
      </c>
      <c r="J187" s="132">
        <f>ROUND(I187*H187,2)</f>
        <v>0</v>
      </c>
      <c r="K187" s="129" t="s">
        <v>125</v>
      </c>
      <c r="L187" s="28"/>
      <c r="M187" s="133" t="s">
        <v>1</v>
      </c>
      <c r="N187" s="134" t="s">
        <v>35</v>
      </c>
      <c r="O187" s="135">
        <v>0.13400000000000001</v>
      </c>
      <c r="P187" s="135">
        <f>O187*H187</f>
        <v>1.206</v>
      </c>
      <c r="Q187" s="135">
        <v>0</v>
      </c>
      <c r="R187" s="135">
        <f>Q187*H187</f>
        <v>0</v>
      </c>
      <c r="S187" s="135">
        <v>0</v>
      </c>
      <c r="T187" s="136">
        <f>S187*H187</f>
        <v>0</v>
      </c>
      <c r="AR187" s="137" t="s">
        <v>126</v>
      </c>
      <c r="AT187" s="137" t="s">
        <v>121</v>
      </c>
      <c r="AU187" s="137" t="s">
        <v>80</v>
      </c>
      <c r="AY187" s="16" t="s">
        <v>118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6" t="s">
        <v>78</v>
      </c>
      <c r="BK187" s="138">
        <f>ROUND(I187*H187,2)</f>
        <v>0</v>
      </c>
      <c r="BL187" s="16" t="s">
        <v>126</v>
      </c>
      <c r="BM187" s="137" t="s">
        <v>233</v>
      </c>
    </row>
    <row r="188" spans="2:65" s="12" customFormat="1">
      <c r="B188" s="139"/>
      <c r="D188" s="140" t="s">
        <v>128</v>
      </c>
      <c r="E188" s="141" t="s">
        <v>1</v>
      </c>
      <c r="F188" s="142" t="s">
        <v>157</v>
      </c>
      <c r="H188" s="143">
        <v>9</v>
      </c>
      <c r="L188" s="139"/>
      <c r="M188" s="144"/>
      <c r="N188" s="145"/>
      <c r="O188" s="145"/>
      <c r="P188" s="145"/>
      <c r="Q188" s="145"/>
      <c r="R188" s="145"/>
      <c r="S188" s="145"/>
      <c r="T188" s="146"/>
      <c r="AT188" s="141" t="s">
        <v>128</v>
      </c>
      <c r="AU188" s="141" t="s">
        <v>80</v>
      </c>
      <c r="AV188" s="12" t="s">
        <v>80</v>
      </c>
      <c r="AW188" s="12" t="s">
        <v>27</v>
      </c>
      <c r="AX188" s="12" t="s">
        <v>78</v>
      </c>
      <c r="AY188" s="141" t="s">
        <v>118</v>
      </c>
    </row>
    <row r="189" spans="2:65" s="1" customFormat="1" ht="36" customHeight="1">
      <c r="B189" s="126"/>
      <c r="C189" s="127" t="s">
        <v>234</v>
      </c>
      <c r="D189" s="127" t="s">
        <v>121</v>
      </c>
      <c r="E189" s="128" t="s">
        <v>235</v>
      </c>
      <c r="F189" s="129" t="s">
        <v>236</v>
      </c>
      <c r="G189" s="130" t="s">
        <v>124</v>
      </c>
      <c r="H189" s="131">
        <v>436</v>
      </c>
      <c r="I189" s="132">
        <v>0</v>
      </c>
      <c r="J189" s="132">
        <f>ROUND(I189*H189,2)</f>
        <v>0</v>
      </c>
      <c r="K189" s="129" t="s">
        <v>125</v>
      </c>
      <c r="L189" s="28"/>
      <c r="M189" s="133" t="s">
        <v>1</v>
      </c>
      <c r="N189" s="134" t="s">
        <v>35</v>
      </c>
      <c r="O189" s="135">
        <v>0.22</v>
      </c>
      <c r="P189" s="135">
        <f>O189*H189</f>
        <v>95.92</v>
      </c>
      <c r="Q189" s="135">
        <v>0</v>
      </c>
      <c r="R189" s="135">
        <f>Q189*H189</f>
        <v>0</v>
      </c>
      <c r="S189" s="135">
        <v>5.8999999999999997E-2</v>
      </c>
      <c r="T189" s="136">
        <f>S189*H189</f>
        <v>25.724</v>
      </c>
      <c r="AR189" s="137" t="s">
        <v>126</v>
      </c>
      <c r="AT189" s="137" t="s">
        <v>121</v>
      </c>
      <c r="AU189" s="137" t="s">
        <v>80</v>
      </c>
      <c r="AY189" s="16" t="s">
        <v>118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6" t="s">
        <v>78</v>
      </c>
      <c r="BK189" s="138">
        <f>ROUND(I189*H189,2)</f>
        <v>0</v>
      </c>
      <c r="BL189" s="16" t="s">
        <v>126</v>
      </c>
      <c r="BM189" s="137" t="s">
        <v>237</v>
      </c>
    </row>
    <row r="190" spans="2:65" s="12" customFormat="1">
      <c r="B190" s="139"/>
      <c r="D190" s="140" t="s">
        <v>128</v>
      </c>
      <c r="E190" s="141" t="s">
        <v>1</v>
      </c>
      <c r="F190" s="142"/>
      <c r="H190" s="143"/>
      <c r="L190" s="139"/>
      <c r="M190" s="144"/>
      <c r="N190" s="145"/>
      <c r="O190" s="145"/>
      <c r="P190" s="145"/>
      <c r="Q190" s="145"/>
      <c r="R190" s="145"/>
      <c r="S190" s="145"/>
      <c r="T190" s="146"/>
      <c r="AT190" s="141" t="s">
        <v>128</v>
      </c>
      <c r="AU190" s="141" t="s">
        <v>80</v>
      </c>
      <c r="AV190" s="12" t="s">
        <v>80</v>
      </c>
      <c r="AW190" s="12" t="s">
        <v>27</v>
      </c>
      <c r="AX190" s="12" t="s">
        <v>78</v>
      </c>
      <c r="AY190" s="141" t="s">
        <v>118</v>
      </c>
    </row>
    <row r="191" spans="2:65" s="11" customFormat="1" ht="22.9" customHeight="1">
      <c r="B191" s="114"/>
      <c r="D191" s="115" t="s">
        <v>69</v>
      </c>
      <c r="E191" s="124" t="s">
        <v>238</v>
      </c>
      <c r="F191" s="124" t="s">
        <v>239</v>
      </c>
      <c r="J191" s="125">
        <f>BK191</f>
        <v>0</v>
      </c>
      <c r="L191" s="114"/>
      <c r="M191" s="118"/>
      <c r="N191" s="119"/>
      <c r="O191" s="119"/>
      <c r="P191" s="120">
        <f>SUM(P192:P197)</f>
        <v>51.803819999999995</v>
      </c>
      <c r="Q191" s="119"/>
      <c r="R191" s="120">
        <f>SUM(R192:R197)</f>
        <v>0</v>
      </c>
      <c r="S191" s="119"/>
      <c r="T191" s="121">
        <f>SUM(T192:T197)</f>
        <v>0</v>
      </c>
      <c r="AR191" s="115" t="s">
        <v>78</v>
      </c>
      <c r="AT191" s="122" t="s">
        <v>69</v>
      </c>
      <c r="AU191" s="122" t="s">
        <v>78</v>
      </c>
      <c r="AY191" s="115" t="s">
        <v>118</v>
      </c>
      <c r="BK191" s="123">
        <f>SUM(BK192:BK197)</f>
        <v>0</v>
      </c>
    </row>
    <row r="192" spans="2:65" s="1" customFormat="1" ht="24" customHeight="1">
      <c r="B192" s="126"/>
      <c r="C192" s="127" t="s">
        <v>240</v>
      </c>
      <c r="D192" s="127" t="s">
        <v>121</v>
      </c>
      <c r="E192" s="128" t="s">
        <v>241</v>
      </c>
      <c r="F192" s="129" t="s">
        <v>242</v>
      </c>
      <c r="G192" s="130" t="s">
        <v>243</v>
      </c>
      <c r="H192" s="173">
        <v>23.22</v>
      </c>
      <c r="I192" s="132">
        <v>0</v>
      </c>
      <c r="J192" s="132">
        <f>ROUND(I192*H192,2)</f>
        <v>0</v>
      </c>
      <c r="K192" s="129" t="s">
        <v>125</v>
      </c>
      <c r="L192" s="28"/>
      <c r="M192" s="133" t="s">
        <v>1</v>
      </c>
      <c r="N192" s="134" t="s">
        <v>35</v>
      </c>
      <c r="O192" s="135">
        <v>0.125</v>
      </c>
      <c r="P192" s="135">
        <f>O192*H192</f>
        <v>2.9024999999999999</v>
      </c>
      <c r="Q192" s="135">
        <v>0</v>
      </c>
      <c r="R192" s="135">
        <f>Q192*H192</f>
        <v>0</v>
      </c>
      <c r="S192" s="135">
        <v>0</v>
      </c>
      <c r="T192" s="136">
        <f>S192*H192</f>
        <v>0</v>
      </c>
      <c r="AR192" s="137" t="s">
        <v>126</v>
      </c>
      <c r="AT192" s="137" t="s">
        <v>121</v>
      </c>
      <c r="AU192" s="137" t="s">
        <v>80</v>
      </c>
      <c r="AY192" s="16" t="s">
        <v>118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6" t="s">
        <v>78</v>
      </c>
      <c r="BK192" s="138">
        <f>ROUND(I192*H192,2)</f>
        <v>0</v>
      </c>
      <c r="BL192" s="16" t="s">
        <v>126</v>
      </c>
      <c r="BM192" s="137" t="s">
        <v>244</v>
      </c>
    </row>
    <row r="193" spans="2:65" s="1" customFormat="1" ht="24" customHeight="1">
      <c r="B193" s="126"/>
      <c r="C193" s="127" t="s">
        <v>245</v>
      </c>
      <c r="D193" s="127" t="s">
        <v>121</v>
      </c>
      <c r="E193" s="128" t="s">
        <v>246</v>
      </c>
      <c r="F193" s="129" t="s">
        <v>247</v>
      </c>
      <c r="G193" s="130" t="s">
        <v>243</v>
      </c>
      <c r="H193" s="173">
        <v>139.32</v>
      </c>
      <c r="I193" s="132">
        <v>0</v>
      </c>
      <c r="J193" s="132">
        <f>ROUND(I193*H193,2)</f>
        <v>0</v>
      </c>
      <c r="K193" s="129" t="s">
        <v>125</v>
      </c>
      <c r="L193" s="28"/>
      <c r="M193" s="133" t="s">
        <v>1</v>
      </c>
      <c r="N193" s="134" t="s">
        <v>35</v>
      </c>
      <c r="O193" s="135">
        <v>6.0000000000000001E-3</v>
      </c>
      <c r="P193" s="135">
        <f>O193*H193</f>
        <v>0.83592</v>
      </c>
      <c r="Q193" s="135">
        <v>0</v>
      </c>
      <c r="R193" s="135">
        <f>Q193*H193</f>
        <v>0</v>
      </c>
      <c r="S193" s="135">
        <v>0</v>
      </c>
      <c r="T193" s="136">
        <f>S193*H193</f>
        <v>0</v>
      </c>
      <c r="AR193" s="137" t="s">
        <v>126</v>
      </c>
      <c r="AT193" s="137" t="s">
        <v>121</v>
      </c>
      <c r="AU193" s="137" t="s">
        <v>80</v>
      </c>
      <c r="AY193" s="16" t="s">
        <v>118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6" t="s">
        <v>78</v>
      </c>
      <c r="BK193" s="138">
        <f>ROUND(I193*H193,2)</f>
        <v>0</v>
      </c>
      <c r="BL193" s="16" t="s">
        <v>126</v>
      </c>
      <c r="BM193" s="137" t="s">
        <v>248</v>
      </c>
    </row>
    <row r="194" spans="2:65" s="12" customFormat="1">
      <c r="B194" s="139"/>
      <c r="D194" s="140" t="s">
        <v>128</v>
      </c>
      <c r="E194" s="141" t="s">
        <v>1</v>
      </c>
      <c r="F194" s="142" t="s">
        <v>351</v>
      </c>
      <c r="H194" s="174"/>
      <c r="L194" s="139"/>
      <c r="M194" s="144"/>
      <c r="N194" s="145"/>
      <c r="O194" s="145"/>
      <c r="P194" s="145"/>
      <c r="Q194" s="145"/>
      <c r="R194" s="145"/>
      <c r="S194" s="145"/>
      <c r="T194" s="146"/>
      <c r="AT194" s="141" t="s">
        <v>128</v>
      </c>
      <c r="AU194" s="141" t="s">
        <v>80</v>
      </c>
      <c r="AV194" s="12" t="s">
        <v>80</v>
      </c>
      <c r="AW194" s="12" t="s">
        <v>27</v>
      </c>
      <c r="AX194" s="12" t="s">
        <v>78</v>
      </c>
      <c r="AY194" s="141" t="s">
        <v>118</v>
      </c>
    </row>
    <row r="195" spans="2:65" s="1" customFormat="1" ht="24" customHeight="1">
      <c r="B195" s="126"/>
      <c r="C195" s="127" t="s">
        <v>249</v>
      </c>
      <c r="D195" s="127" t="s">
        <v>121</v>
      </c>
      <c r="E195" s="128" t="s">
        <v>250</v>
      </c>
      <c r="F195" s="129" t="s">
        <v>251</v>
      </c>
      <c r="G195" s="130" t="s">
        <v>243</v>
      </c>
      <c r="H195" s="173">
        <v>23.22</v>
      </c>
      <c r="I195" s="132">
        <v>0</v>
      </c>
      <c r="J195" s="132">
        <f>ROUND(I195*H195,2)</f>
        <v>0</v>
      </c>
      <c r="K195" s="129" t="s">
        <v>125</v>
      </c>
      <c r="L195" s="28"/>
      <c r="M195" s="133" t="s">
        <v>1</v>
      </c>
      <c r="N195" s="134" t="s">
        <v>35</v>
      </c>
      <c r="O195" s="135">
        <v>0</v>
      </c>
      <c r="P195" s="135">
        <f>O195*H195</f>
        <v>0</v>
      </c>
      <c r="Q195" s="135">
        <v>0</v>
      </c>
      <c r="R195" s="135">
        <f>Q195*H195</f>
        <v>0</v>
      </c>
      <c r="S195" s="135">
        <v>0</v>
      </c>
      <c r="T195" s="136">
        <f>S195*H195</f>
        <v>0</v>
      </c>
      <c r="AR195" s="137" t="s">
        <v>126</v>
      </c>
      <c r="AT195" s="137" t="s">
        <v>121</v>
      </c>
      <c r="AU195" s="137" t="s">
        <v>80</v>
      </c>
      <c r="AY195" s="16" t="s">
        <v>118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6" t="s">
        <v>78</v>
      </c>
      <c r="BK195" s="138">
        <f>ROUND(I195*H195,2)</f>
        <v>0</v>
      </c>
      <c r="BL195" s="16" t="s">
        <v>126</v>
      </c>
      <c r="BM195" s="137" t="s">
        <v>252</v>
      </c>
    </row>
    <row r="196" spans="2:65" s="12" customFormat="1">
      <c r="B196" s="139"/>
      <c r="D196" s="140" t="s">
        <v>128</v>
      </c>
      <c r="E196" s="141" t="s">
        <v>1</v>
      </c>
      <c r="F196" s="142"/>
      <c r="H196" s="174"/>
      <c r="L196" s="139"/>
      <c r="M196" s="144"/>
      <c r="N196" s="145"/>
      <c r="O196" s="145"/>
      <c r="P196" s="145"/>
      <c r="Q196" s="145"/>
      <c r="R196" s="145"/>
      <c r="S196" s="145"/>
      <c r="T196" s="146"/>
      <c r="AT196" s="141" t="s">
        <v>128</v>
      </c>
      <c r="AU196" s="141" t="s">
        <v>80</v>
      </c>
      <c r="AV196" s="12" t="s">
        <v>80</v>
      </c>
      <c r="AW196" s="12" t="s">
        <v>27</v>
      </c>
      <c r="AX196" s="12" t="s">
        <v>78</v>
      </c>
      <c r="AY196" s="141" t="s">
        <v>118</v>
      </c>
    </row>
    <row r="197" spans="2:65" s="1" customFormat="1" ht="24" customHeight="1">
      <c r="B197" s="126"/>
      <c r="C197" s="127" t="s">
        <v>253</v>
      </c>
      <c r="D197" s="127" t="s">
        <v>121</v>
      </c>
      <c r="E197" s="128" t="s">
        <v>254</v>
      </c>
      <c r="F197" s="129" t="s">
        <v>255</v>
      </c>
      <c r="G197" s="130" t="s">
        <v>243</v>
      </c>
      <c r="H197" s="173">
        <v>23.22</v>
      </c>
      <c r="I197" s="132">
        <v>0</v>
      </c>
      <c r="J197" s="132">
        <f>ROUND(I197*H197,2)</f>
        <v>0</v>
      </c>
      <c r="K197" s="129" t="s">
        <v>125</v>
      </c>
      <c r="L197" s="28"/>
      <c r="M197" s="133" t="s">
        <v>1</v>
      </c>
      <c r="N197" s="134" t="s">
        <v>35</v>
      </c>
      <c r="O197" s="135">
        <v>2.0699999999999998</v>
      </c>
      <c r="P197" s="135">
        <f>O197*H197</f>
        <v>48.065399999999997</v>
      </c>
      <c r="Q197" s="135">
        <v>0</v>
      </c>
      <c r="R197" s="135">
        <f>Q197*H197</f>
        <v>0</v>
      </c>
      <c r="S197" s="135">
        <v>0</v>
      </c>
      <c r="T197" s="136">
        <f>S197*H197</f>
        <v>0</v>
      </c>
      <c r="AR197" s="137" t="s">
        <v>126</v>
      </c>
      <c r="AT197" s="137" t="s">
        <v>121</v>
      </c>
      <c r="AU197" s="137" t="s">
        <v>80</v>
      </c>
      <c r="AY197" s="16" t="s">
        <v>118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6" t="s">
        <v>78</v>
      </c>
      <c r="BK197" s="138">
        <f>ROUND(I197*H197,2)</f>
        <v>0</v>
      </c>
      <c r="BL197" s="16" t="s">
        <v>126</v>
      </c>
      <c r="BM197" s="137" t="s">
        <v>256</v>
      </c>
    </row>
    <row r="198" spans="2:65" s="11" customFormat="1" ht="22.9" customHeight="1">
      <c r="B198" s="114"/>
      <c r="D198" s="115" t="s">
        <v>69</v>
      </c>
      <c r="E198" s="124" t="s">
        <v>257</v>
      </c>
      <c r="F198" s="124" t="s">
        <v>258</v>
      </c>
      <c r="H198" s="175"/>
      <c r="J198" s="125">
        <f>BK198</f>
        <v>0</v>
      </c>
      <c r="L198" s="114"/>
      <c r="M198" s="118"/>
      <c r="N198" s="119"/>
      <c r="O198" s="119"/>
      <c r="P198" s="120">
        <f>P199</f>
        <v>7.6161599999999998</v>
      </c>
      <c r="Q198" s="119"/>
      <c r="R198" s="120">
        <f>R199</f>
        <v>0</v>
      </c>
      <c r="S198" s="119"/>
      <c r="T198" s="121">
        <f>T199</f>
        <v>0</v>
      </c>
      <c r="AR198" s="115" t="s">
        <v>78</v>
      </c>
      <c r="AT198" s="122" t="s">
        <v>69</v>
      </c>
      <c r="AU198" s="122" t="s">
        <v>78</v>
      </c>
      <c r="AY198" s="115" t="s">
        <v>118</v>
      </c>
      <c r="BK198" s="123">
        <f>BK199</f>
        <v>0</v>
      </c>
    </row>
    <row r="199" spans="2:65" s="1" customFormat="1" ht="16.5" customHeight="1">
      <c r="B199" s="126"/>
      <c r="C199" s="127" t="s">
        <v>259</v>
      </c>
      <c r="D199" s="127" t="s">
        <v>121</v>
      </c>
      <c r="E199" s="128" t="s">
        <v>260</v>
      </c>
      <c r="F199" s="129" t="s">
        <v>261</v>
      </c>
      <c r="G199" s="130" t="s">
        <v>243</v>
      </c>
      <c r="H199" s="173">
        <v>23.22</v>
      </c>
      <c r="I199" s="132">
        <v>0</v>
      </c>
      <c r="J199" s="132">
        <f>ROUND(I199*H199,2)</f>
        <v>0</v>
      </c>
      <c r="K199" s="129" t="s">
        <v>125</v>
      </c>
      <c r="L199" s="28"/>
      <c r="M199" s="133" t="s">
        <v>1</v>
      </c>
      <c r="N199" s="134" t="s">
        <v>35</v>
      </c>
      <c r="O199" s="135">
        <v>0.32800000000000001</v>
      </c>
      <c r="P199" s="135">
        <f>O199*H199</f>
        <v>7.6161599999999998</v>
      </c>
      <c r="Q199" s="135">
        <v>0</v>
      </c>
      <c r="R199" s="135">
        <f>Q199*H199</f>
        <v>0</v>
      </c>
      <c r="S199" s="135">
        <v>0</v>
      </c>
      <c r="T199" s="136">
        <f>S199*H199</f>
        <v>0</v>
      </c>
      <c r="AR199" s="137" t="s">
        <v>126</v>
      </c>
      <c r="AT199" s="137" t="s">
        <v>121</v>
      </c>
      <c r="AU199" s="137" t="s">
        <v>80</v>
      </c>
      <c r="AY199" s="16" t="s">
        <v>118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6" t="s">
        <v>78</v>
      </c>
      <c r="BK199" s="138">
        <f>ROUND(I199*H199,2)</f>
        <v>0</v>
      </c>
      <c r="BL199" s="16" t="s">
        <v>126</v>
      </c>
      <c r="BM199" s="137" t="s">
        <v>262</v>
      </c>
    </row>
    <row r="200" spans="2:65" s="11" customFormat="1" ht="25.9" customHeight="1">
      <c r="B200" s="114"/>
      <c r="D200" s="115" t="s">
        <v>69</v>
      </c>
      <c r="E200" s="116" t="s">
        <v>263</v>
      </c>
      <c r="F200" s="116" t="s">
        <v>264</v>
      </c>
      <c r="J200" s="117">
        <f>BK200</f>
        <v>0</v>
      </c>
      <c r="L200" s="114"/>
      <c r="M200" s="118"/>
      <c r="N200" s="119"/>
      <c r="O200" s="119"/>
      <c r="P200" s="120">
        <f>P201+P203+P208+P212</f>
        <v>27.931210999999998</v>
      </c>
      <c r="Q200" s="119"/>
      <c r="R200" s="120">
        <f>R201+R203+R208+R212</f>
        <v>0.12008399999999998</v>
      </c>
      <c r="S200" s="119"/>
      <c r="T200" s="121">
        <f>T201+T203+T208+T212</f>
        <v>0.14499199999999998</v>
      </c>
      <c r="AR200" s="115" t="s">
        <v>80</v>
      </c>
      <c r="AT200" s="122" t="s">
        <v>69</v>
      </c>
      <c r="AU200" s="122" t="s">
        <v>70</v>
      </c>
      <c r="AY200" s="115" t="s">
        <v>118</v>
      </c>
      <c r="BK200" s="123">
        <f>BK201+BK203+BK208+BK212</f>
        <v>0</v>
      </c>
    </row>
    <row r="201" spans="2:65" s="11" customFormat="1" ht="22.9" customHeight="1">
      <c r="B201" s="114"/>
      <c r="D201" s="115" t="s">
        <v>69</v>
      </c>
      <c r="E201" s="124" t="s">
        <v>265</v>
      </c>
      <c r="F201" s="124" t="s">
        <v>266</v>
      </c>
      <c r="J201" s="125">
        <f>BK201</f>
        <v>0</v>
      </c>
      <c r="L201" s="114"/>
      <c r="M201" s="118"/>
      <c r="N201" s="119"/>
      <c r="O201" s="119"/>
      <c r="P201" s="120">
        <f>P202</f>
        <v>7.8E-2</v>
      </c>
      <c r="Q201" s="119"/>
      <c r="R201" s="120">
        <f>R202</f>
        <v>0</v>
      </c>
      <c r="S201" s="119"/>
      <c r="T201" s="121">
        <f>T202</f>
        <v>0</v>
      </c>
      <c r="AR201" s="115" t="s">
        <v>80</v>
      </c>
      <c r="AT201" s="122" t="s">
        <v>69</v>
      </c>
      <c r="AU201" s="122" t="s">
        <v>78</v>
      </c>
      <c r="AY201" s="115" t="s">
        <v>118</v>
      </c>
      <c r="BK201" s="123">
        <f>BK202</f>
        <v>0</v>
      </c>
    </row>
    <row r="202" spans="2:65" s="1" customFormat="1" ht="16.5" customHeight="1">
      <c r="B202" s="126"/>
      <c r="C202" s="127" t="s">
        <v>267</v>
      </c>
      <c r="D202" s="127" t="s">
        <v>121</v>
      </c>
      <c r="E202" s="128" t="s">
        <v>268</v>
      </c>
      <c r="F202" s="129" t="s">
        <v>269</v>
      </c>
      <c r="G202" s="130" t="s">
        <v>168</v>
      </c>
      <c r="H202" s="131">
        <v>1</v>
      </c>
      <c r="I202" s="132">
        <v>0</v>
      </c>
      <c r="J202" s="132">
        <f>ROUND(I202*H202,2)</f>
        <v>0</v>
      </c>
      <c r="K202" s="129" t="s">
        <v>1</v>
      </c>
      <c r="L202" s="28"/>
      <c r="M202" s="133" t="s">
        <v>1</v>
      </c>
      <c r="N202" s="134" t="s">
        <v>35</v>
      </c>
      <c r="O202" s="135">
        <v>7.8E-2</v>
      </c>
      <c r="P202" s="135">
        <f>O202*H202</f>
        <v>7.8E-2</v>
      </c>
      <c r="Q202" s="135">
        <v>0</v>
      </c>
      <c r="R202" s="135">
        <f>Q202*H202</f>
        <v>0</v>
      </c>
      <c r="S202" s="135">
        <v>0</v>
      </c>
      <c r="T202" s="136">
        <f>S202*H202</f>
        <v>0</v>
      </c>
      <c r="AR202" s="137" t="s">
        <v>192</v>
      </c>
      <c r="AT202" s="137" t="s">
        <v>121</v>
      </c>
      <c r="AU202" s="137" t="s">
        <v>80</v>
      </c>
      <c r="AY202" s="16" t="s">
        <v>118</v>
      </c>
      <c r="BE202" s="138">
        <f>IF(N202="základní",J202,0)</f>
        <v>0</v>
      </c>
      <c r="BF202" s="138">
        <f>IF(N202="snížená",J202,0)</f>
        <v>0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6" t="s">
        <v>78</v>
      </c>
      <c r="BK202" s="138">
        <f>ROUND(I202*H202,2)</f>
        <v>0</v>
      </c>
      <c r="BL202" s="16" t="s">
        <v>192</v>
      </c>
      <c r="BM202" s="137" t="s">
        <v>270</v>
      </c>
    </row>
    <row r="203" spans="2:65" s="11" customFormat="1" ht="22.9" customHeight="1">
      <c r="B203" s="114"/>
      <c r="D203" s="115" t="s">
        <v>69</v>
      </c>
      <c r="E203" s="124" t="s">
        <v>271</v>
      </c>
      <c r="F203" s="124" t="s">
        <v>272</v>
      </c>
      <c r="J203" s="125">
        <f>BK203</f>
        <v>0</v>
      </c>
      <c r="L203" s="114"/>
      <c r="M203" s="118"/>
      <c r="N203" s="119"/>
      <c r="O203" s="119"/>
      <c r="P203" s="120">
        <f>SUM(P204:P207)</f>
        <v>18.3264</v>
      </c>
      <c r="Q203" s="119"/>
      <c r="R203" s="120">
        <f>SUM(R204:R207)</f>
        <v>0.10524799999999999</v>
      </c>
      <c r="S203" s="119"/>
      <c r="T203" s="121">
        <f>SUM(T204:T207)</f>
        <v>0.14499199999999998</v>
      </c>
      <c r="AR203" s="115" t="s">
        <v>80</v>
      </c>
      <c r="AT203" s="122" t="s">
        <v>69</v>
      </c>
      <c r="AU203" s="122" t="s">
        <v>78</v>
      </c>
      <c r="AY203" s="115" t="s">
        <v>118</v>
      </c>
      <c r="BK203" s="123">
        <f>SUM(BK204:BK207)</f>
        <v>0</v>
      </c>
    </row>
    <row r="204" spans="2:65" s="1" customFormat="1" ht="16.5" customHeight="1">
      <c r="B204" s="126"/>
      <c r="C204" s="127" t="s">
        <v>273</v>
      </c>
      <c r="D204" s="127" t="s">
        <v>121</v>
      </c>
      <c r="E204" s="128" t="s">
        <v>274</v>
      </c>
      <c r="F204" s="129" t="s">
        <v>275</v>
      </c>
      <c r="G204" s="130" t="s">
        <v>142</v>
      </c>
      <c r="H204" s="131">
        <v>36.799999999999997</v>
      </c>
      <c r="I204" s="132">
        <v>0</v>
      </c>
      <c r="J204" s="132">
        <f>ROUND(I204*H204,2)</f>
        <v>0</v>
      </c>
      <c r="K204" s="129" t="s">
        <v>125</v>
      </c>
      <c r="L204" s="28"/>
      <c r="M204" s="133" t="s">
        <v>1</v>
      </c>
      <c r="N204" s="134" t="s">
        <v>35</v>
      </c>
      <c r="O204" s="135">
        <v>0.14699999999999999</v>
      </c>
      <c r="P204" s="135">
        <f>O204*H204</f>
        <v>5.4095999999999993</v>
      </c>
      <c r="Q204" s="135">
        <v>0</v>
      </c>
      <c r="R204" s="135">
        <f>Q204*H204</f>
        <v>0</v>
      </c>
      <c r="S204" s="135">
        <v>3.9399999999999999E-3</v>
      </c>
      <c r="T204" s="136">
        <f>S204*H204</f>
        <v>0.14499199999999998</v>
      </c>
      <c r="AR204" s="137" t="s">
        <v>192</v>
      </c>
      <c r="AT204" s="137" t="s">
        <v>121</v>
      </c>
      <c r="AU204" s="137" t="s">
        <v>80</v>
      </c>
      <c r="AY204" s="16" t="s">
        <v>118</v>
      </c>
      <c r="BE204" s="138">
        <f>IF(N204="základní",J204,0)</f>
        <v>0</v>
      </c>
      <c r="BF204" s="138">
        <f>IF(N204="snížená",J204,0)</f>
        <v>0</v>
      </c>
      <c r="BG204" s="138">
        <f>IF(N204="zákl. přenesená",J204,0)</f>
        <v>0</v>
      </c>
      <c r="BH204" s="138">
        <f>IF(N204="sníž. přenesená",J204,0)</f>
        <v>0</v>
      </c>
      <c r="BI204" s="138">
        <f>IF(N204="nulová",J204,0)</f>
        <v>0</v>
      </c>
      <c r="BJ204" s="16" t="s">
        <v>78</v>
      </c>
      <c r="BK204" s="138">
        <f>ROUND(I204*H204,2)</f>
        <v>0</v>
      </c>
      <c r="BL204" s="16" t="s">
        <v>192</v>
      </c>
      <c r="BM204" s="137" t="s">
        <v>276</v>
      </c>
    </row>
    <row r="205" spans="2:65" s="12" customFormat="1">
      <c r="B205" s="139"/>
      <c r="D205" s="140" t="s">
        <v>128</v>
      </c>
      <c r="E205" s="141" t="s">
        <v>1</v>
      </c>
      <c r="F205" s="142">
        <v>36.799999999999997</v>
      </c>
      <c r="H205" s="143">
        <v>36.799999999999997</v>
      </c>
      <c r="L205" s="139"/>
      <c r="M205" s="144"/>
      <c r="N205" s="145"/>
      <c r="O205" s="145"/>
      <c r="P205" s="145"/>
      <c r="Q205" s="145"/>
      <c r="R205" s="145"/>
      <c r="S205" s="145"/>
      <c r="T205" s="146"/>
      <c r="AT205" s="141" t="s">
        <v>128</v>
      </c>
      <c r="AU205" s="141" t="s">
        <v>80</v>
      </c>
      <c r="AV205" s="12" t="s">
        <v>80</v>
      </c>
      <c r="AW205" s="12" t="s">
        <v>27</v>
      </c>
      <c r="AX205" s="12" t="s">
        <v>78</v>
      </c>
      <c r="AY205" s="141" t="s">
        <v>118</v>
      </c>
    </row>
    <row r="206" spans="2:65" s="1" customFormat="1" ht="24" customHeight="1">
      <c r="B206" s="126"/>
      <c r="C206" s="127" t="s">
        <v>277</v>
      </c>
      <c r="D206" s="127" t="s">
        <v>121</v>
      </c>
      <c r="E206" s="128" t="s">
        <v>278</v>
      </c>
      <c r="F206" s="129" t="s">
        <v>279</v>
      </c>
      <c r="G206" s="130" t="s">
        <v>142</v>
      </c>
      <c r="H206" s="131">
        <v>36.799999999999997</v>
      </c>
      <c r="I206" s="132">
        <v>0</v>
      </c>
      <c r="J206" s="132">
        <f>ROUND(I206*H206,2)</f>
        <v>0</v>
      </c>
      <c r="K206" s="129" t="s">
        <v>125</v>
      </c>
      <c r="L206" s="28"/>
      <c r="M206" s="133" t="s">
        <v>1</v>
      </c>
      <c r="N206" s="134" t="s">
        <v>35</v>
      </c>
      <c r="O206" s="135">
        <v>0.35099999999999998</v>
      </c>
      <c r="P206" s="135">
        <f>O206*H206</f>
        <v>12.916799999999999</v>
      </c>
      <c r="Q206" s="135">
        <v>2.8600000000000001E-3</v>
      </c>
      <c r="R206" s="135">
        <f>Q206*H206</f>
        <v>0.10524799999999999</v>
      </c>
      <c r="S206" s="135">
        <v>0</v>
      </c>
      <c r="T206" s="136">
        <f>S206*H206</f>
        <v>0</v>
      </c>
      <c r="AR206" s="137" t="s">
        <v>192</v>
      </c>
      <c r="AT206" s="137" t="s">
        <v>121</v>
      </c>
      <c r="AU206" s="137" t="s">
        <v>80</v>
      </c>
      <c r="AY206" s="16" t="s">
        <v>118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6" t="s">
        <v>78</v>
      </c>
      <c r="BK206" s="138">
        <f>ROUND(I206*H206,2)</f>
        <v>0</v>
      </c>
      <c r="BL206" s="16" t="s">
        <v>192</v>
      </c>
      <c r="BM206" s="137" t="s">
        <v>280</v>
      </c>
    </row>
    <row r="207" spans="2:65" s="12" customFormat="1">
      <c r="B207" s="139"/>
      <c r="D207" s="140" t="s">
        <v>128</v>
      </c>
      <c r="E207" s="141" t="s">
        <v>1</v>
      </c>
      <c r="F207" s="142">
        <v>36.799999999999997</v>
      </c>
      <c r="H207" s="143">
        <v>36.799999999999997</v>
      </c>
      <c r="L207" s="139"/>
      <c r="M207" s="144"/>
      <c r="N207" s="145"/>
      <c r="O207" s="145"/>
      <c r="P207" s="145"/>
      <c r="Q207" s="145"/>
      <c r="R207" s="145"/>
      <c r="S207" s="145"/>
      <c r="T207" s="146"/>
      <c r="AT207" s="141" t="s">
        <v>128</v>
      </c>
      <c r="AU207" s="141" t="s">
        <v>80</v>
      </c>
      <c r="AV207" s="12" t="s">
        <v>80</v>
      </c>
      <c r="AW207" s="12" t="s">
        <v>27</v>
      </c>
      <c r="AX207" s="12" t="s">
        <v>78</v>
      </c>
      <c r="AY207" s="141" t="s">
        <v>118</v>
      </c>
    </row>
    <row r="208" spans="2:65" s="11" customFormat="1" ht="22.9" customHeight="1">
      <c r="B208" s="114"/>
      <c r="D208" s="115" t="s">
        <v>69</v>
      </c>
      <c r="E208" s="124" t="s">
        <v>281</v>
      </c>
      <c r="F208" s="124" t="s">
        <v>282</v>
      </c>
      <c r="J208" s="125">
        <f>BK208</f>
        <v>0</v>
      </c>
      <c r="L208" s="114"/>
      <c r="M208" s="118"/>
      <c r="N208" s="119"/>
      <c r="O208" s="119"/>
      <c r="P208" s="120">
        <f>SUM(P209:P211)</f>
        <v>0.64941099999999996</v>
      </c>
      <c r="Q208" s="119"/>
      <c r="R208" s="120">
        <f>SUM(R209:R211)</f>
        <v>1.0350000000000001E-3</v>
      </c>
      <c r="S208" s="119"/>
      <c r="T208" s="121">
        <f>SUM(T209:T211)</f>
        <v>0</v>
      </c>
      <c r="AR208" s="115" t="s">
        <v>80</v>
      </c>
      <c r="AT208" s="122" t="s">
        <v>69</v>
      </c>
      <c r="AU208" s="122" t="s">
        <v>78</v>
      </c>
      <c r="AY208" s="115" t="s">
        <v>118</v>
      </c>
      <c r="BK208" s="123">
        <f>SUM(BK209:BK211)</f>
        <v>0</v>
      </c>
    </row>
    <row r="209" spans="2:65" s="1" customFormat="1" ht="24" customHeight="1">
      <c r="B209" s="126"/>
      <c r="C209" s="127" t="s">
        <v>283</v>
      </c>
      <c r="D209" s="127" t="s">
        <v>121</v>
      </c>
      <c r="E209" s="128" t="s">
        <v>284</v>
      </c>
      <c r="F209" s="129" t="s">
        <v>285</v>
      </c>
      <c r="G209" s="130" t="s">
        <v>124</v>
      </c>
      <c r="H209" s="131">
        <v>4.5</v>
      </c>
      <c r="I209" s="132">
        <v>0</v>
      </c>
      <c r="J209" s="132">
        <f>ROUND(I209*H209,2)</f>
        <v>0</v>
      </c>
      <c r="K209" s="129" t="s">
        <v>125</v>
      </c>
      <c r="L209" s="28"/>
      <c r="M209" s="133" t="s">
        <v>1</v>
      </c>
      <c r="N209" s="134" t="s">
        <v>35</v>
      </c>
      <c r="O209" s="135">
        <v>0.14399999999999999</v>
      </c>
      <c r="P209" s="135">
        <f>O209*H209</f>
        <v>0.64799999999999991</v>
      </c>
      <c r="Q209" s="135">
        <v>2.3000000000000001E-4</v>
      </c>
      <c r="R209" s="135">
        <f>Q209*H209</f>
        <v>1.0350000000000001E-3</v>
      </c>
      <c r="S209" s="135">
        <v>0</v>
      </c>
      <c r="T209" s="136">
        <f>S209*H209</f>
        <v>0</v>
      </c>
      <c r="AR209" s="137" t="s">
        <v>192</v>
      </c>
      <c r="AT209" s="137" t="s">
        <v>121</v>
      </c>
      <c r="AU209" s="137" t="s">
        <v>80</v>
      </c>
      <c r="AY209" s="16" t="s">
        <v>118</v>
      </c>
      <c r="BE209" s="138">
        <f>IF(N209="základní",J209,0)</f>
        <v>0</v>
      </c>
      <c r="BF209" s="138">
        <f>IF(N209="snížená",J209,0)</f>
        <v>0</v>
      </c>
      <c r="BG209" s="138">
        <f>IF(N209="zákl. přenesená",J209,0)</f>
        <v>0</v>
      </c>
      <c r="BH209" s="138">
        <f>IF(N209="sníž. přenesená",J209,0)</f>
        <v>0</v>
      </c>
      <c r="BI209" s="138">
        <f>IF(N209="nulová",J209,0)</f>
        <v>0</v>
      </c>
      <c r="BJ209" s="16" t="s">
        <v>78</v>
      </c>
      <c r="BK209" s="138">
        <f>ROUND(I209*H209,2)</f>
        <v>0</v>
      </c>
      <c r="BL209" s="16" t="s">
        <v>192</v>
      </c>
      <c r="BM209" s="137" t="s">
        <v>286</v>
      </c>
    </row>
    <row r="210" spans="2:65" s="12" customFormat="1">
      <c r="B210" s="139"/>
      <c r="D210" s="140" t="s">
        <v>128</v>
      </c>
      <c r="E210" s="141" t="s">
        <v>1</v>
      </c>
      <c r="F210" s="142" t="s">
        <v>182</v>
      </c>
      <c r="H210" s="143">
        <v>4.5</v>
      </c>
      <c r="L210" s="139"/>
      <c r="M210" s="144"/>
      <c r="N210" s="145"/>
      <c r="O210" s="145"/>
      <c r="P210" s="145"/>
      <c r="Q210" s="145"/>
      <c r="R210" s="145"/>
      <c r="S210" s="145"/>
      <c r="T210" s="146"/>
      <c r="AT210" s="141" t="s">
        <v>128</v>
      </c>
      <c r="AU210" s="141" t="s">
        <v>80</v>
      </c>
      <c r="AV210" s="12" t="s">
        <v>80</v>
      </c>
      <c r="AW210" s="12" t="s">
        <v>27</v>
      </c>
      <c r="AX210" s="12" t="s">
        <v>78</v>
      </c>
      <c r="AY210" s="141" t="s">
        <v>118</v>
      </c>
    </row>
    <row r="211" spans="2:65" s="1" customFormat="1" ht="24" customHeight="1">
      <c r="B211" s="126"/>
      <c r="C211" s="127" t="s">
        <v>287</v>
      </c>
      <c r="D211" s="127" t="s">
        <v>121</v>
      </c>
      <c r="E211" s="128" t="s">
        <v>288</v>
      </c>
      <c r="F211" s="129" t="s">
        <v>289</v>
      </c>
      <c r="G211" s="130" t="s">
        <v>243</v>
      </c>
      <c r="H211" s="131">
        <v>1E-3</v>
      </c>
      <c r="I211" s="132">
        <v>0</v>
      </c>
      <c r="J211" s="132">
        <f>ROUND(I211*H211,2)</f>
        <v>0</v>
      </c>
      <c r="K211" s="129" t="s">
        <v>125</v>
      </c>
      <c r="L211" s="28"/>
      <c r="M211" s="133" t="s">
        <v>1</v>
      </c>
      <c r="N211" s="134" t="s">
        <v>35</v>
      </c>
      <c r="O211" s="135">
        <v>1.411</v>
      </c>
      <c r="P211" s="135">
        <f>O211*H211</f>
        <v>1.4110000000000001E-3</v>
      </c>
      <c r="Q211" s="135">
        <v>0</v>
      </c>
      <c r="R211" s="135">
        <f>Q211*H211</f>
        <v>0</v>
      </c>
      <c r="S211" s="135">
        <v>0</v>
      </c>
      <c r="T211" s="136">
        <f>S211*H211</f>
        <v>0</v>
      </c>
      <c r="AR211" s="137" t="s">
        <v>192</v>
      </c>
      <c r="AT211" s="137" t="s">
        <v>121</v>
      </c>
      <c r="AU211" s="137" t="s">
        <v>80</v>
      </c>
      <c r="AY211" s="16" t="s">
        <v>118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6" t="s">
        <v>78</v>
      </c>
      <c r="BK211" s="138">
        <f>ROUND(I211*H211,2)</f>
        <v>0</v>
      </c>
      <c r="BL211" s="16" t="s">
        <v>192</v>
      </c>
      <c r="BM211" s="137" t="s">
        <v>290</v>
      </c>
    </row>
    <row r="212" spans="2:65" s="11" customFormat="1" ht="22.9" customHeight="1">
      <c r="B212" s="114"/>
      <c r="D212" s="115" t="s">
        <v>69</v>
      </c>
      <c r="E212" s="124" t="s">
        <v>291</v>
      </c>
      <c r="F212" s="124" t="s">
        <v>292</v>
      </c>
      <c r="J212" s="125">
        <f>BK212</f>
        <v>0</v>
      </c>
      <c r="L212" s="114"/>
      <c r="M212" s="118"/>
      <c r="N212" s="119"/>
      <c r="O212" s="119"/>
      <c r="P212" s="120">
        <f>SUM(P213:P220)</f>
        <v>8.877399999999998</v>
      </c>
      <c r="Q212" s="119"/>
      <c r="R212" s="120">
        <f>SUM(R213:R220)</f>
        <v>1.3800999999999999E-2</v>
      </c>
      <c r="S212" s="119"/>
      <c r="T212" s="121">
        <f>SUM(T213:T220)</f>
        <v>0</v>
      </c>
      <c r="AR212" s="115" t="s">
        <v>80</v>
      </c>
      <c r="AT212" s="122" t="s">
        <v>69</v>
      </c>
      <c r="AU212" s="122" t="s">
        <v>78</v>
      </c>
      <c r="AY212" s="115" t="s">
        <v>118</v>
      </c>
      <c r="BK212" s="123">
        <f>SUM(BK213:BK220)</f>
        <v>0</v>
      </c>
    </row>
    <row r="213" spans="2:65" s="1" customFormat="1" ht="24" customHeight="1">
      <c r="B213" s="126"/>
      <c r="C213" s="127" t="s">
        <v>293</v>
      </c>
      <c r="D213" s="127" t="s">
        <v>121</v>
      </c>
      <c r="E213" s="128" t="s">
        <v>294</v>
      </c>
      <c r="F213" s="129" t="s">
        <v>295</v>
      </c>
      <c r="G213" s="130" t="s">
        <v>124</v>
      </c>
      <c r="H213" s="131">
        <v>37.299999999999997</v>
      </c>
      <c r="I213" s="132">
        <v>0</v>
      </c>
      <c r="J213" s="132">
        <f>ROUND(I213*H213,2)</f>
        <v>0</v>
      </c>
      <c r="K213" s="129" t="s">
        <v>125</v>
      </c>
      <c r="L213" s="28"/>
      <c r="M213" s="133" t="s">
        <v>1</v>
      </c>
      <c r="N213" s="134" t="s">
        <v>35</v>
      </c>
      <c r="O213" s="135">
        <v>0.11600000000000001</v>
      </c>
      <c r="P213" s="135">
        <f>O213*H213</f>
        <v>4.3267999999999995</v>
      </c>
      <c r="Q213" s="135">
        <v>1.3999999999999999E-4</v>
      </c>
      <c r="R213" s="135">
        <f>Q213*H213</f>
        <v>5.2219999999999992E-3</v>
      </c>
      <c r="S213" s="135">
        <v>0</v>
      </c>
      <c r="T213" s="136">
        <f>S213*H213</f>
        <v>0</v>
      </c>
      <c r="AR213" s="137" t="s">
        <v>192</v>
      </c>
      <c r="AT213" s="137" t="s">
        <v>121</v>
      </c>
      <c r="AU213" s="137" t="s">
        <v>80</v>
      </c>
      <c r="AY213" s="16" t="s">
        <v>118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6" t="s">
        <v>78</v>
      </c>
      <c r="BK213" s="138">
        <f>ROUND(I213*H213,2)</f>
        <v>0</v>
      </c>
      <c r="BL213" s="16" t="s">
        <v>192</v>
      </c>
      <c r="BM213" s="137" t="s">
        <v>296</v>
      </c>
    </row>
    <row r="214" spans="2:65" s="14" customFormat="1">
      <c r="B214" s="163"/>
      <c r="D214" s="140" t="s">
        <v>128</v>
      </c>
      <c r="E214" s="164" t="s">
        <v>1</v>
      </c>
      <c r="F214" s="165" t="s">
        <v>297</v>
      </c>
      <c r="H214" s="164" t="s">
        <v>1</v>
      </c>
      <c r="L214" s="163"/>
      <c r="M214" s="166"/>
      <c r="N214" s="167"/>
      <c r="O214" s="167"/>
      <c r="P214" s="167"/>
      <c r="Q214" s="167"/>
      <c r="R214" s="167"/>
      <c r="S214" s="167"/>
      <c r="T214" s="168"/>
      <c r="AT214" s="164" t="s">
        <v>128</v>
      </c>
      <c r="AU214" s="164" t="s">
        <v>80</v>
      </c>
      <c r="AV214" s="14" t="s">
        <v>78</v>
      </c>
      <c r="AW214" s="14" t="s">
        <v>27</v>
      </c>
      <c r="AX214" s="14" t="s">
        <v>70</v>
      </c>
      <c r="AY214" s="164" t="s">
        <v>118</v>
      </c>
    </row>
    <row r="215" spans="2:65" s="12" customFormat="1">
      <c r="B215" s="139"/>
      <c r="D215" s="140" t="s">
        <v>128</v>
      </c>
      <c r="E215" s="141" t="s">
        <v>1</v>
      </c>
      <c r="F215" s="142" t="s">
        <v>298</v>
      </c>
      <c r="H215" s="143">
        <v>14.5</v>
      </c>
      <c r="L215" s="139"/>
      <c r="M215" s="144"/>
      <c r="N215" s="145"/>
      <c r="O215" s="145"/>
      <c r="P215" s="145"/>
      <c r="Q215" s="145"/>
      <c r="R215" s="145"/>
      <c r="S215" s="145"/>
      <c r="T215" s="146"/>
      <c r="AT215" s="141" t="s">
        <v>128</v>
      </c>
      <c r="AU215" s="141" t="s">
        <v>80</v>
      </c>
      <c r="AV215" s="12" t="s">
        <v>80</v>
      </c>
      <c r="AW215" s="12" t="s">
        <v>27</v>
      </c>
      <c r="AX215" s="12" t="s">
        <v>70</v>
      </c>
      <c r="AY215" s="141" t="s">
        <v>118</v>
      </c>
    </row>
    <row r="216" spans="2:65" s="14" customFormat="1">
      <c r="B216" s="163"/>
      <c r="D216" s="140" t="s">
        <v>128</v>
      </c>
      <c r="E216" s="164" t="s">
        <v>1</v>
      </c>
      <c r="F216" s="165" t="s">
        <v>299</v>
      </c>
      <c r="H216" s="164" t="s">
        <v>1</v>
      </c>
      <c r="L216" s="163"/>
      <c r="M216" s="166"/>
      <c r="N216" s="167"/>
      <c r="O216" s="167"/>
      <c r="P216" s="167"/>
      <c r="Q216" s="167"/>
      <c r="R216" s="167"/>
      <c r="S216" s="167"/>
      <c r="T216" s="168"/>
      <c r="AT216" s="164" t="s">
        <v>128</v>
      </c>
      <c r="AU216" s="164" t="s">
        <v>80</v>
      </c>
      <c r="AV216" s="14" t="s">
        <v>78</v>
      </c>
      <c r="AW216" s="14" t="s">
        <v>27</v>
      </c>
      <c r="AX216" s="14" t="s">
        <v>70</v>
      </c>
      <c r="AY216" s="164" t="s">
        <v>118</v>
      </c>
    </row>
    <row r="217" spans="2:65" s="12" customFormat="1">
      <c r="B217" s="139"/>
      <c r="D217" s="140" t="s">
        <v>128</v>
      </c>
      <c r="E217" s="141" t="s">
        <v>1</v>
      </c>
      <c r="F217" s="142" t="s">
        <v>300</v>
      </c>
      <c r="H217" s="143">
        <v>22.8</v>
      </c>
      <c r="L217" s="139"/>
      <c r="M217" s="144"/>
      <c r="N217" s="145"/>
      <c r="O217" s="145"/>
      <c r="P217" s="145"/>
      <c r="Q217" s="145"/>
      <c r="R217" s="145"/>
      <c r="S217" s="145"/>
      <c r="T217" s="146"/>
      <c r="AT217" s="141" t="s">
        <v>128</v>
      </c>
      <c r="AU217" s="141" t="s">
        <v>80</v>
      </c>
      <c r="AV217" s="12" t="s">
        <v>80</v>
      </c>
      <c r="AW217" s="12" t="s">
        <v>27</v>
      </c>
      <c r="AX217" s="12" t="s">
        <v>70</v>
      </c>
      <c r="AY217" s="141" t="s">
        <v>118</v>
      </c>
    </row>
    <row r="218" spans="2:65" s="13" customFormat="1">
      <c r="B218" s="156"/>
      <c r="D218" s="140" t="s">
        <v>128</v>
      </c>
      <c r="E218" s="157" t="s">
        <v>1</v>
      </c>
      <c r="F218" s="158" t="s">
        <v>153</v>
      </c>
      <c r="H218" s="159">
        <v>37.299999999999997</v>
      </c>
      <c r="L218" s="156"/>
      <c r="M218" s="160"/>
      <c r="N218" s="161"/>
      <c r="O218" s="161"/>
      <c r="P218" s="161"/>
      <c r="Q218" s="161"/>
      <c r="R218" s="161"/>
      <c r="S218" s="161"/>
      <c r="T218" s="162"/>
      <c r="AT218" s="157" t="s">
        <v>128</v>
      </c>
      <c r="AU218" s="157" t="s">
        <v>80</v>
      </c>
      <c r="AV218" s="13" t="s">
        <v>126</v>
      </c>
      <c r="AW218" s="13" t="s">
        <v>27</v>
      </c>
      <c r="AX218" s="13" t="s">
        <v>78</v>
      </c>
      <c r="AY218" s="157" t="s">
        <v>118</v>
      </c>
    </row>
    <row r="219" spans="2:65" s="1" customFormat="1" ht="24" customHeight="1">
      <c r="B219" s="126"/>
      <c r="C219" s="127" t="s">
        <v>301</v>
      </c>
      <c r="D219" s="127" t="s">
        <v>121</v>
      </c>
      <c r="E219" s="128" t="s">
        <v>302</v>
      </c>
      <c r="F219" s="129" t="s">
        <v>303</v>
      </c>
      <c r="G219" s="130" t="s">
        <v>124</v>
      </c>
      <c r="H219" s="131">
        <v>37.299999999999997</v>
      </c>
      <c r="I219" s="132">
        <v>0</v>
      </c>
      <c r="J219" s="132">
        <f>ROUND(I219*H219,2)</f>
        <v>0</v>
      </c>
      <c r="K219" s="129" t="s">
        <v>125</v>
      </c>
      <c r="L219" s="28"/>
      <c r="M219" s="133" t="s">
        <v>1</v>
      </c>
      <c r="N219" s="134" t="s">
        <v>35</v>
      </c>
      <c r="O219" s="135">
        <v>0.122</v>
      </c>
      <c r="P219" s="135">
        <f>O219*H219</f>
        <v>4.5505999999999993</v>
      </c>
      <c r="Q219" s="135">
        <v>2.3000000000000001E-4</v>
      </c>
      <c r="R219" s="135">
        <f>Q219*H219</f>
        <v>8.5789999999999998E-3</v>
      </c>
      <c r="S219" s="135">
        <v>0</v>
      </c>
      <c r="T219" s="136">
        <f>S219*H219</f>
        <v>0</v>
      </c>
      <c r="AR219" s="137" t="s">
        <v>192</v>
      </c>
      <c r="AT219" s="137" t="s">
        <v>121</v>
      </c>
      <c r="AU219" s="137" t="s">
        <v>80</v>
      </c>
      <c r="AY219" s="16" t="s">
        <v>118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6" t="s">
        <v>78</v>
      </c>
      <c r="BK219" s="138">
        <f>ROUND(I219*H219,2)</f>
        <v>0</v>
      </c>
      <c r="BL219" s="16" t="s">
        <v>192</v>
      </c>
      <c r="BM219" s="137" t="s">
        <v>304</v>
      </c>
    </row>
    <row r="220" spans="2:65" s="12" customFormat="1">
      <c r="B220" s="139"/>
      <c r="D220" s="140" t="s">
        <v>128</v>
      </c>
      <c r="E220" s="141" t="s">
        <v>1</v>
      </c>
      <c r="F220" s="142" t="s">
        <v>305</v>
      </c>
      <c r="H220" s="143">
        <v>37.299999999999997</v>
      </c>
      <c r="L220" s="139"/>
      <c r="M220" s="144"/>
      <c r="N220" s="145"/>
      <c r="O220" s="145"/>
      <c r="P220" s="145"/>
      <c r="Q220" s="145"/>
      <c r="R220" s="145"/>
      <c r="S220" s="145"/>
      <c r="T220" s="146"/>
      <c r="AT220" s="141" t="s">
        <v>128</v>
      </c>
      <c r="AU220" s="141" t="s">
        <v>80</v>
      </c>
      <c r="AV220" s="12" t="s">
        <v>80</v>
      </c>
      <c r="AW220" s="12" t="s">
        <v>27</v>
      </c>
      <c r="AX220" s="12" t="s">
        <v>78</v>
      </c>
      <c r="AY220" s="141" t="s">
        <v>118</v>
      </c>
    </row>
    <row r="221" spans="2:65" s="11" customFormat="1" ht="25.9" customHeight="1">
      <c r="B221" s="114"/>
      <c r="D221" s="115" t="s">
        <v>69</v>
      </c>
      <c r="E221" s="116" t="s">
        <v>306</v>
      </c>
      <c r="F221" s="116" t="s">
        <v>307</v>
      </c>
      <c r="J221" s="117">
        <f>BK221</f>
        <v>0</v>
      </c>
      <c r="L221" s="114"/>
      <c r="M221" s="118"/>
      <c r="N221" s="119"/>
      <c r="O221" s="119"/>
      <c r="P221" s="120">
        <f>P222+P230+P232</f>
        <v>0</v>
      </c>
      <c r="Q221" s="119"/>
      <c r="R221" s="120">
        <f>R222+R230+R232</f>
        <v>0</v>
      </c>
      <c r="S221" s="119"/>
      <c r="T221" s="121">
        <f>T222+T230+T232</f>
        <v>0</v>
      </c>
      <c r="AR221" s="115" t="s">
        <v>139</v>
      </c>
      <c r="AT221" s="122" t="s">
        <v>69</v>
      </c>
      <c r="AU221" s="122" t="s">
        <v>70</v>
      </c>
      <c r="AY221" s="115" t="s">
        <v>118</v>
      </c>
      <c r="BK221" s="123">
        <f>BK222+BK230+BK232</f>
        <v>0</v>
      </c>
    </row>
    <row r="222" spans="2:65" s="11" customFormat="1" ht="22.9" customHeight="1">
      <c r="B222" s="114"/>
      <c r="D222" s="115" t="s">
        <v>69</v>
      </c>
      <c r="E222" s="124" t="s">
        <v>308</v>
      </c>
      <c r="F222" s="124" t="s">
        <v>309</v>
      </c>
      <c r="J222" s="125">
        <f>BK222</f>
        <v>0</v>
      </c>
      <c r="L222" s="114"/>
      <c r="M222" s="118"/>
      <c r="N222" s="119"/>
      <c r="O222" s="119"/>
      <c r="P222" s="120">
        <f>SUM(P223:P229)</f>
        <v>0</v>
      </c>
      <c r="Q222" s="119"/>
      <c r="R222" s="120">
        <f>SUM(R223:R229)</f>
        <v>0</v>
      </c>
      <c r="S222" s="119"/>
      <c r="T222" s="121">
        <f>SUM(T223:T229)</f>
        <v>0</v>
      </c>
      <c r="AR222" s="115" t="s">
        <v>139</v>
      </c>
      <c r="AT222" s="122" t="s">
        <v>69</v>
      </c>
      <c r="AU222" s="122" t="s">
        <v>78</v>
      </c>
      <c r="AY222" s="115" t="s">
        <v>118</v>
      </c>
      <c r="BK222" s="123">
        <f>SUM(BK223:BK229)</f>
        <v>0</v>
      </c>
    </row>
    <row r="223" spans="2:65" s="1" customFormat="1" ht="16.5" customHeight="1">
      <c r="B223" s="126"/>
      <c r="C223" s="127" t="s">
        <v>310</v>
      </c>
      <c r="D223" s="127" t="s">
        <v>121</v>
      </c>
      <c r="E223" s="128" t="s">
        <v>311</v>
      </c>
      <c r="F223" s="129" t="s">
        <v>309</v>
      </c>
      <c r="G223" s="130" t="s">
        <v>168</v>
      </c>
      <c r="H223" s="131">
        <v>1</v>
      </c>
      <c r="I223" s="132">
        <v>0</v>
      </c>
      <c r="J223" s="132">
        <f t="shared" ref="J223:J229" si="0">ROUND(I223*H223,2)</f>
        <v>0</v>
      </c>
      <c r="K223" s="129" t="s">
        <v>125</v>
      </c>
      <c r="L223" s="28"/>
      <c r="M223" s="133" t="s">
        <v>1</v>
      </c>
      <c r="N223" s="134" t="s">
        <v>35</v>
      </c>
      <c r="O223" s="135">
        <v>0</v>
      </c>
      <c r="P223" s="135">
        <f t="shared" ref="P223:P229" si="1">O223*H223</f>
        <v>0</v>
      </c>
      <c r="Q223" s="135">
        <v>0</v>
      </c>
      <c r="R223" s="135">
        <f t="shared" ref="R223:R229" si="2">Q223*H223</f>
        <v>0</v>
      </c>
      <c r="S223" s="135">
        <v>0</v>
      </c>
      <c r="T223" s="136">
        <f t="shared" ref="T223:T229" si="3">S223*H223</f>
        <v>0</v>
      </c>
      <c r="AR223" s="137" t="s">
        <v>312</v>
      </c>
      <c r="AT223" s="137" t="s">
        <v>121</v>
      </c>
      <c r="AU223" s="137" t="s">
        <v>80</v>
      </c>
      <c r="AY223" s="16" t="s">
        <v>118</v>
      </c>
      <c r="BE223" s="138">
        <f t="shared" ref="BE223:BE229" si="4">IF(N223="základní",J223,0)</f>
        <v>0</v>
      </c>
      <c r="BF223" s="138">
        <f t="shared" ref="BF223:BF229" si="5">IF(N223="snížená",J223,0)</f>
        <v>0</v>
      </c>
      <c r="BG223" s="138">
        <f t="shared" ref="BG223:BG229" si="6">IF(N223="zákl. přenesená",J223,0)</f>
        <v>0</v>
      </c>
      <c r="BH223" s="138">
        <f t="shared" ref="BH223:BH229" si="7">IF(N223="sníž. přenesená",J223,0)</f>
        <v>0</v>
      </c>
      <c r="BI223" s="138">
        <f t="shared" ref="BI223:BI229" si="8">IF(N223="nulová",J223,0)</f>
        <v>0</v>
      </c>
      <c r="BJ223" s="16" t="s">
        <v>78</v>
      </c>
      <c r="BK223" s="138">
        <f t="shared" ref="BK223:BK229" si="9">ROUND(I223*H223,2)</f>
        <v>0</v>
      </c>
      <c r="BL223" s="16" t="s">
        <v>312</v>
      </c>
      <c r="BM223" s="137" t="s">
        <v>313</v>
      </c>
    </row>
    <row r="224" spans="2:65" s="1" customFormat="1" ht="16.5" customHeight="1">
      <c r="B224" s="126"/>
      <c r="C224" s="127" t="s">
        <v>177</v>
      </c>
      <c r="D224" s="127" t="s">
        <v>121</v>
      </c>
      <c r="E224" s="128" t="s">
        <v>314</v>
      </c>
      <c r="F224" s="129" t="s">
        <v>315</v>
      </c>
      <c r="G224" s="130" t="s">
        <v>168</v>
      </c>
      <c r="H224" s="131">
        <v>1</v>
      </c>
      <c r="I224" s="132">
        <v>0</v>
      </c>
      <c r="J224" s="132">
        <f t="shared" si="0"/>
        <v>0</v>
      </c>
      <c r="K224" s="129" t="s">
        <v>125</v>
      </c>
      <c r="L224" s="28"/>
      <c r="M224" s="133" t="s">
        <v>1</v>
      </c>
      <c r="N224" s="134" t="s">
        <v>35</v>
      </c>
      <c r="O224" s="135">
        <v>0</v>
      </c>
      <c r="P224" s="135">
        <f t="shared" si="1"/>
        <v>0</v>
      </c>
      <c r="Q224" s="135">
        <v>0</v>
      </c>
      <c r="R224" s="135">
        <f t="shared" si="2"/>
        <v>0</v>
      </c>
      <c r="S224" s="135">
        <v>0</v>
      </c>
      <c r="T224" s="136">
        <f t="shared" si="3"/>
        <v>0</v>
      </c>
      <c r="AR224" s="137" t="s">
        <v>312</v>
      </c>
      <c r="AT224" s="137" t="s">
        <v>121</v>
      </c>
      <c r="AU224" s="137" t="s">
        <v>80</v>
      </c>
      <c r="AY224" s="16" t="s">
        <v>118</v>
      </c>
      <c r="BE224" s="138">
        <f t="shared" si="4"/>
        <v>0</v>
      </c>
      <c r="BF224" s="138">
        <f t="shared" si="5"/>
        <v>0</v>
      </c>
      <c r="BG224" s="138">
        <f t="shared" si="6"/>
        <v>0</v>
      </c>
      <c r="BH224" s="138">
        <f t="shared" si="7"/>
        <v>0</v>
      </c>
      <c r="BI224" s="138">
        <f t="shared" si="8"/>
        <v>0</v>
      </c>
      <c r="BJ224" s="16" t="s">
        <v>78</v>
      </c>
      <c r="BK224" s="138">
        <f t="shared" si="9"/>
        <v>0</v>
      </c>
      <c r="BL224" s="16" t="s">
        <v>312</v>
      </c>
      <c r="BM224" s="137" t="s">
        <v>316</v>
      </c>
    </row>
    <row r="225" spans="2:65" s="1" customFormat="1" ht="16.5" customHeight="1">
      <c r="B225" s="126"/>
      <c r="C225" s="127" t="s">
        <v>317</v>
      </c>
      <c r="D225" s="127" t="s">
        <v>121</v>
      </c>
      <c r="E225" s="128" t="s">
        <v>318</v>
      </c>
      <c r="F225" s="129" t="s">
        <v>319</v>
      </c>
      <c r="G225" s="130" t="s">
        <v>168</v>
      </c>
      <c r="H225" s="131">
        <v>1</v>
      </c>
      <c r="I225" s="132">
        <v>0</v>
      </c>
      <c r="J225" s="132">
        <f t="shared" si="0"/>
        <v>0</v>
      </c>
      <c r="K225" s="129" t="s">
        <v>125</v>
      </c>
      <c r="L225" s="28"/>
      <c r="M225" s="133" t="s">
        <v>1</v>
      </c>
      <c r="N225" s="134" t="s">
        <v>35</v>
      </c>
      <c r="O225" s="135">
        <v>0</v>
      </c>
      <c r="P225" s="135">
        <f t="shared" si="1"/>
        <v>0</v>
      </c>
      <c r="Q225" s="135">
        <v>0</v>
      </c>
      <c r="R225" s="135">
        <f t="shared" si="2"/>
        <v>0</v>
      </c>
      <c r="S225" s="135">
        <v>0</v>
      </c>
      <c r="T225" s="136">
        <f t="shared" si="3"/>
        <v>0</v>
      </c>
      <c r="AR225" s="137" t="s">
        <v>312</v>
      </c>
      <c r="AT225" s="137" t="s">
        <v>121</v>
      </c>
      <c r="AU225" s="137" t="s">
        <v>80</v>
      </c>
      <c r="AY225" s="16" t="s">
        <v>118</v>
      </c>
      <c r="BE225" s="138">
        <f t="shared" si="4"/>
        <v>0</v>
      </c>
      <c r="BF225" s="138">
        <f t="shared" si="5"/>
        <v>0</v>
      </c>
      <c r="BG225" s="138">
        <f t="shared" si="6"/>
        <v>0</v>
      </c>
      <c r="BH225" s="138">
        <f t="shared" si="7"/>
        <v>0</v>
      </c>
      <c r="BI225" s="138">
        <f t="shared" si="8"/>
        <v>0</v>
      </c>
      <c r="BJ225" s="16" t="s">
        <v>78</v>
      </c>
      <c r="BK225" s="138">
        <f t="shared" si="9"/>
        <v>0</v>
      </c>
      <c r="BL225" s="16" t="s">
        <v>312</v>
      </c>
      <c r="BM225" s="137" t="s">
        <v>320</v>
      </c>
    </row>
    <row r="226" spans="2:65" s="1" customFormat="1" ht="16.5" customHeight="1">
      <c r="B226" s="126"/>
      <c r="C226" s="127" t="s">
        <v>321</v>
      </c>
      <c r="D226" s="127" t="s">
        <v>121</v>
      </c>
      <c r="E226" s="128" t="s">
        <v>322</v>
      </c>
      <c r="F226" s="129" t="s">
        <v>323</v>
      </c>
      <c r="G226" s="130" t="s">
        <v>168</v>
      </c>
      <c r="H226" s="131">
        <v>1</v>
      </c>
      <c r="I226" s="132">
        <v>0</v>
      </c>
      <c r="J226" s="132">
        <f t="shared" si="0"/>
        <v>0</v>
      </c>
      <c r="K226" s="129" t="s">
        <v>125</v>
      </c>
      <c r="L226" s="28"/>
      <c r="M226" s="133" t="s">
        <v>1</v>
      </c>
      <c r="N226" s="134" t="s">
        <v>35</v>
      </c>
      <c r="O226" s="135">
        <v>0</v>
      </c>
      <c r="P226" s="135">
        <f t="shared" si="1"/>
        <v>0</v>
      </c>
      <c r="Q226" s="135">
        <v>0</v>
      </c>
      <c r="R226" s="135">
        <f t="shared" si="2"/>
        <v>0</v>
      </c>
      <c r="S226" s="135">
        <v>0</v>
      </c>
      <c r="T226" s="136">
        <f t="shared" si="3"/>
        <v>0</v>
      </c>
      <c r="AR226" s="137" t="s">
        <v>312</v>
      </c>
      <c r="AT226" s="137" t="s">
        <v>121</v>
      </c>
      <c r="AU226" s="137" t="s">
        <v>80</v>
      </c>
      <c r="AY226" s="16" t="s">
        <v>118</v>
      </c>
      <c r="BE226" s="138">
        <f t="shared" si="4"/>
        <v>0</v>
      </c>
      <c r="BF226" s="138">
        <f t="shared" si="5"/>
        <v>0</v>
      </c>
      <c r="BG226" s="138">
        <f t="shared" si="6"/>
        <v>0</v>
      </c>
      <c r="BH226" s="138">
        <f t="shared" si="7"/>
        <v>0</v>
      </c>
      <c r="BI226" s="138">
        <f t="shared" si="8"/>
        <v>0</v>
      </c>
      <c r="BJ226" s="16" t="s">
        <v>78</v>
      </c>
      <c r="BK226" s="138">
        <f t="shared" si="9"/>
        <v>0</v>
      </c>
      <c r="BL226" s="16" t="s">
        <v>312</v>
      </c>
      <c r="BM226" s="137" t="s">
        <v>324</v>
      </c>
    </row>
    <row r="227" spans="2:65" s="1" customFormat="1" ht="16.5" customHeight="1">
      <c r="B227" s="126"/>
      <c r="C227" s="127" t="s">
        <v>325</v>
      </c>
      <c r="D227" s="127" t="s">
        <v>121</v>
      </c>
      <c r="E227" s="128" t="s">
        <v>326</v>
      </c>
      <c r="F227" s="129" t="s">
        <v>327</v>
      </c>
      <c r="G227" s="130" t="s">
        <v>168</v>
      </c>
      <c r="H227" s="131">
        <v>1</v>
      </c>
      <c r="I227" s="132">
        <v>0</v>
      </c>
      <c r="J227" s="132">
        <f t="shared" si="0"/>
        <v>0</v>
      </c>
      <c r="K227" s="129" t="s">
        <v>125</v>
      </c>
      <c r="L227" s="28"/>
      <c r="M227" s="133" t="s">
        <v>1</v>
      </c>
      <c r="N227" s="134" t="s">
        <v>35</v>
      </c>
      <c r="O227" s="135">
        <v>0</v>
      </c>
      <c r="P227" s="135">
        <f t="shared" si="1"/>
        <v>0</v>
      </c>
      <c r="Q227" s="135">
        <v>0</v>
      </c>
      <c r="R227" s="135">
        <f t="shared" si="2"/>
        <v>0</v>
      </c>
      <c r="S227" s="135">
        <v>0</v>
      </c>
      <c r="T227" s="136">
        <f t="shared" si="3"/>
        <v>0</v>
      </c>
      <c r="AR227" s="137" t="s">
        <v>312</v>
      </c>
      <c r="AT227" s="137" t="s">
        <v>121</v>
      </c>
      <c r="AU227" s="137" t="s">
        <v>80</v>
      </c>
      <c r="AY227" s="16" t="s">
        <v>118</v>
      </c>
      <c r="BE227" s="138">
        <f t="shared" si="4"/>
        <v>0</v>
      </c>
      <c r="BF227" s="138">
        <f t="shared" si="5"/>
        <v>0</v>
      </c>
      <c r="BG227" s="138">
        <f t="shared" si="6"/>
        <v>0</v>
      </c>
      <c r="BH227" s="138">
        <f t="shared" si="7"/>
        <v>0</v>
      </c>
      <c r="BI227" s="138">
        <f t="shared" si="8"/>
        <v>0</v>
      </c>
      <c r="BJ227" s="16" t="s">
        <v>78</v>
      </c>
      <c r="BK227" s="138">
        <f t="shared" si="9"/>
        <v>0</v>
      </c>
      <c r="BL227" s="16" t="s">
        <v>312</v>
      </c>
      <c r="BM227" s="137" t="s">
        <v>328</v>
      </c>
    </row>
    <row r="228" spans="2:65" s="1" customFormat="1" ht="16.5" customHeight="1">
      <c r="B228" s="126"/>
      <c r="C228" s="127" t="s">
        <v>329</v>
      </c>
      <c r="D228" s="127" t="s">
        <v>121</v>
      </c>
      <c r="E228" s="128" t="s">
        <v>330</v>
      </c>
      <c r="F228" s="129" t="s">
        <v>331</v>
      </c>
      <c r="G228" s="130" t="s">
        <v>168</v>
      </c>
      <c r="H228" s="131">
        <v>1</v>
      </c>
      <c r="I228" s="132">
        <v>0</v>
      </c>
      <c r="J228" s="132">
        <f t="shared" si="0"/>
        <v>0</v>
      </c>
      <c r="K228" s="129" t="s">
        <v>125</v>
      </c>
      <c r="L228" s="28"/>
      <c r="M228" s="133" t="s">
        <v>1</v>
      </c>
      <c r="N228" s="134" t="s">
        <v>35</v>
      </c>
      <c r="O228" s="135">
        <v>0</v>
      </c>
      <c r="P228" s="135">
        <f t="shared" si="1"/>
        <v>0</v>
      </c>
      <c r="Q228" s="135">
        <v>0</v>
      </c>
      <c r="R228" s="135">
        <f t="shared" si="2"/>
        <v>0</v>
      </c>
      <c r="S228" s="135">
        <v>0</v>
      </c>
      <c r="T228" s="136">
        <f t="shared" si="3"/>
        <v>0</v>
      </c>
      <c r="AR228" s="137" t="s">
        <v>312</v>
      </c>
      <c r="AT228" s="137" t="s">
        <v>121</v>
      </c>
      <c r="AU228" s="137" t="s">
        <v>80</v>
      </c>
      <c r="AY228" s="16" t="s">
        <v>118</v>
      </c>
      <c r="BE228" s="138">
        <f t="shared" si="4"/>
        <v>0</v>
      </c>
      <c r="BF228" s="138">
        <f t="shared" si="5"/>
        <v>0</v>
      </c>
      <c r="BG228" s="138">
        <f t="shared" si="6"/>
        <v>0</v>
      </c>
      <c r="BH228" s="138">
        <f t="shared" si="7"/>
        <v>0</v>
      </c>
      <c r="BI228" s="138">
        <f t="shared" si="8"/>
        <v>0</v>
      </c>
      <c r="BJ228" s="16" t="s">
        <v>78</v>
      </c>
      <c r="BK228" s="138">
        <f t="shared" si="9"/>
        <v>0</v>
      </c>
      <c r="BL228" s="16" t="s">
        <v>312</v>
      </c>
      <c r="BM228" s="137" t="s">
        <v>332</v>
      </c>
    </row>
    <row r="229" spans="2:65" s="1" customFormat="1" ht="16.5" customHeight="1">
      <c r="B229" s="126"/>
      <c r="C229" s="127" t="s">
        <v>333</v>
      </c>
      <c r="D229" s="127" t="s">
        <v>121</v>
      </c>
      <c r="E229" s="128" t="s">
        <v>334</v>
      </c>
      <c r="F229" s="129" t="s">
        <v>335</v>
      </c>
      <c r="G229" s="130" t="s">
        <v>168</v>
      </c>
      <c r="H229" s="131">
        <v>1</v>
      </c>
      <c r="I229" s="132">
        <v>0</v>
      </c>
      <c r="J229" s="132">
        <f t="shared" si="0"/>
        <v>0</v>
      </c>
      <c r="K229" s="129" t="s">
        <v>125</v>
      </c>
      <c r="L229" s="28"/>
      <c r="M229" s="133" t="s">
        <v>1</v>
      </c>
      <c r="N229" s="134" t="s">
        <v>35</v>
      </c>
      <c r="O229" s="135">
        <v>0</v>
      </c>
      <c r="P229" s="135">
        <f t="shared" si="1"/>
        <v>0</v>
      </c>
      <c r="Q229" s="135">
        <v>0</v>
      </c>
      <c r="R229" s="135">
        <f t="shared" si="2"/>
        <v>0</v>
      </c>
      <c r="S229" s="135">
        <v>0</v>
      </c>
      <c r="T229" s="136">
        <f t="shared" si="3"/>
        <v>0</v>
      </c>
      <c r="AR229" s="137" t="s">
        <v>312</v>
      </c>
      <c r="AT229" s="137" t="s">
        <v>121</v>
      </c>
      <c r="AU229" s="137" t="s">
        <v>80</v>
      </c>
      <c r="AY229" s="16" t="s">
        <v>118</v>
      </c>
      <c r="BE229" s="138">
        <f t="shared" si="4"/>
        <v>0</v>
      </c>
      <c r="BF229" s="138">
        <f t="shared" si="5"/>
        <v>0</v>
      </c>
      <c r="BG229" s="138">
        <f t="shared" si="6"/>
        <v>0</v>
      </c>
      <c r="BH229" s="138">
        <f t="shared" si="7"/>
        <v>0</v>
      </c>
      <c r="BI229" s="138">
        <f t="shared" si="8"/>
        <v>0</v>
      </c>
      <c r="BJ229" s="16" t="s">
        <v>78</v>
      </c>
      <c r="BK229" s="138">
        <f t="shared" si="9"/>
        <v>0</v>
      </c>
      <c r="BL229" s="16" t="s">
        <v>312</v>
      </c>
      <c r="BM229" s="137" t="s">
        <v>336</v>
      </c>
    </row>
    <row r="230" spans="2:65" s="11" customFormat="1" ht="22.9" customHeight="1">
      <c r="B230" s="114"/>
      <c r="D230" s="115" t="s">
        <v>69</v>
      </c>
      <c r="E230" s="124" t="s">
        <v>337</v>
      </c>
      <c r="F230" s="124" t="s">
        <v>338</v>
      </c>
      <c r="J230" s="125">
        <f>BK230</f>
        <v>0</v>
      </c>
      <c r="L230" s="114"/>
      <c r="M230" s="118"/>
      <c r="N230" s="119"/>
      <c r="O230" s="119"/>
      <c r="P230" s="120">
        <f>P231</f>
        <v>0</v>
      </c>
      <c r="Q230" s="119"/>
      <c r="R230" s="120">
        <f>R231</f>
        <v>0</v>
      </c>
      <c r="S230" s="119"/>
      <c r="T230" s="121">
        <f>T231</f>
        <v>0</v>
      </c>
      <c r="AR230" s="115" t="s">
        <v>139</v>
      </c>
      <c r="AT230" s="122" t="s">
        <v>69</v>
      </c>
      <c r="AU230" s="122" t="s">
        <v>78</v>
      </c>
      <c r="AY230" s="115" t="s">
        <v>118</v>
      </c>
      <c r="BK230" s="123">
        <f>BK231</f>
        <v>0</v>
      </c>
    </row>
    <row r="231" spans="2:65" s="1" customFormat="1" ht="16.5" customHeight="1">
      <c r="B231" s="126"/>
      <c r="C231" s="127" t="s">
        <v>339</v>
      </c>
      <c r="D231" s="127" t="s">
        <v>121</v>
      </c>
      <c r="E231" s="128" t="s">
        <v>340</v>
      </c>
      <c r="F231" s="129" t="s">
        <v>341</v>
      </c>
      <c r="G231" s="130" t="s">
        <v>168</v>
      </c>
      <c r="H231" s="131">
        <v>1</v>
      </c>
      <c r="I231" s="132">
        <v>0</v>
      </c>
      <c r="J231" s="132">
        <f>ROUND(I231*H231,2)</f>
        <v>0</v>
      </c>
      <c r="K231" s="129" t="s">
        <v>125</v>
      </c>
      <c r="L231" s="28"/>
      <c r="M231" s="133" t="s">
        <v>1</v>
      </c>
      <c r="N231" s="134" t="s">
        <v>35</v>
      </c>
      <c r="O231" s="135">
        <v>0</v>
      </c>
      <c r="P231" s="135">
        <f>O231*H231</f>
        <v>0</v>
      </c>
      <c r="Q231" s="135">
        <v>0</v>
      </c>
      <c r="R231" s="135">
        <f>Q231*H231</f>
        <v>0</v>
      </c>
      <c r="S231" s="135">
        <v>0</v>
      </c>
      <c r="T231" s="136">
        <f>S231*H231</f>
        <v>0</v>
      </c>
      <c r="AR231" s="137" t="s">
        <v>312</v>
      </c>
      <c r="AT231" s="137" t="s">
        <v>121</v>
      </c>
      <c r="AU231" s="137" t="s">
        <v>80</v>
      </c>
      <c r="AY231" s="16" t="s">
        <v>118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6" t="s">
        <v>78</v>
      </c>
      <c r="BK231" s="138">
        <f>ROUND(I231*H231,2)</f>
        <v>0</v>
      </c>
      <c r="BL231" s="16" t="s">
        <v>312</v>
      </c>
      <c r="BM231" s="137" t="s">
        <v>342</v>
      </c>
    </row>
    <row r="232" spans="2:65" s="11" customFormat="1" ht="22.9" customHeight="1">
      <c r="B232" s="114"/>
      <c r="D232" s="115" t="s">
        <v>69</v>
      </c>
      <c r="E232" s="124" t="s">
        <v>343</v>
      </c>
      <c r="F232" s="124" t="s">
        <v>344</v>
      </c>
      <c r="J232" s="125">
        <f>BK232</f>
        <v>0</v>
      </c>
      <c r="L232" s="114"/>
      <c r="M232" s="118"/>
      <c r="N232" s="119"/>
      <c r="O232" s="119"/>
      <c r="P232" s="120">
        <f>P233</f>
        <v>0</v>
      </c>
      <c r="Q232" s="119"/>
      <c r="R232" s="120">
        <f>R233</f>
        <v>0</v>
      </c>
      <c r="S232" s="119"/>
      <c r="T232" s="121">
        <f>T233</f>
        <v>0</v>
      </c>
      <c r="AR232" s="115" t="s">
        <v>139</v>
      </c>
      <c r="AT232" s="122" t="s">
        <v>69</v>
      </c>
      <c r="AU232" s="122" t="s">
        <v>78</v>
      </c>
      <c r="AY232" s="115" t="s">
        <v>118</v>
      </c>
      <c r="BK232" s="123">
        <f>BK233</f>
        <v>0</v>
      </c>
    </row>
    <row r="233" spans="2:65" s="1" customFormat="1" ht="16.5" customHeight="1">
      <c r="B233" s="126"/>
      <c r="C233" s="127" t="s">
        <v>345</v>
      </c>
      <c r="D233" s="127" t="s">
        <v>121</v>
      </c>
      <c r="E233" s="128" t="s">
        <v>346</v>
      </c>
      <c r="F233" s="129" t="s">
        <v>347</v>
      </c>
      <c r="G233" s="130" t="s">
        <v>168</v>
      </c>
      <c r="H233" s="131">
        <v>1</v>
      </c>
      <c r="I233" s="132">
        <v>0</v>
      </c>
      <c r="J233" s="132">
        <f>ROUND(I233*H233,2)</f>
        <v>0</v>
      </c>
      <c r="K233" s="129" t="s">
        <v>125</v>
      </c>
      <c r="L233" s="28"/>
      <c r="M233" s="169" t="s">
        <v>1</v>
      </c>
      <c r="N233" s="170" t="s">
        <v>35</v>
      </c>
      <c r="O233" s="171">
        <v>0</v>
      </c>
      <c r="P233" s="171">
        <f>O233*H233</f>
        <v>0</v>
      </c>
      <c r="Q233" s="171">
        <v>0</v>
      </c>
      <c r="R233" s="171">
        <f>Q233*H233</f>
        <v>0</v>
      </c>
      <c r="S233" s="171">
        <v>0</v>
      </c>
      <c r="T233" s="172">
        <f>S233*H233</f>
        <v>0</v>
      </c>
      <c r="AR233" s="137" t="s">
        <v>312</v>
      </c>
      <c r="AT233" s="137" t="s">
        <v>121</v>
      </c>
      <c r="AU233" s="137" t="s">
        <v>80</v>
      </c>
      <c r="AY233" s="16" t="s">
        <v>118</v>
      </c>
      <c r="BE233" s="138">
        <f>IF(N233="základní",J233,0)</f>
        <v>0</v>
      </c>
      <c r="BF233" s="138">
        <f>IF(N233="snížená",J233,0)</f>
        <v>0</v>
      </c>
      <c r="BG233" s="138">
        <f>IF(N233="zákl. přenesená",J233,0)</f>
        <v>0</v>
      </c>
      <c r="BH233" s="138">
        <f>IF(N233="sníž. přenesená",J233,0)</f>
        <v>0</v>
      </c>
      <c r="BI233" s="138">
        <f>IF(N233="nulová",J233,0)</f>
        <v>0</v>
      </c>
      <c r="BJ233" s="16" t="s">
        <v>78</v>
      </c>
      <c r="BK233" s="138">
        <f>ROUND(I233*H233,2)</f>
        <v>0</v>
      </c>
      <c r="BL233" s="16" t="s">
        <v>312</v>
      </c>
      <c r="BM233" s="137" t="s">
        <v>348</v>
      </c>
    </row>
    <row r="234" spans="2:65" s="1" customFormat="1" ht="6.95" customHeight="1">
      <c r="B234" s="40"/>
      <c r="C234" s="41"/>
      <c r="D234" s="41"/>
      <c r="E234" s="41"/>
      <c r="F234" s="41"/>
      <c r="G234" s="41"/>
      <c r="H234" s="41"/>
      <c r="I234" s="41"/>
      <c r="J234" s="41"/>
      <c r="K234" s="41"/>
      <c r="L234" s="28"/>
    </row>
  </sheetData>
  <autoFilter ref="C129:K233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02 - ČÁST HLAVNÍ BUDOVY</vt:lpstr>
      <vt:lpstr>'02 - ČÁST HLAVNÍ BUDOVY'!Názvy_tisku</vt:lpstr>
      <vt:lpstr>'Rekapitulace stavby'!Názvy_tisku</vt:lpstr>
      <vt:lpstr>'02 - ČÁST HLAVNÍ BUDOVY'!Oblast_tisku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DESKTOP-OOUOSTS\Honza</dc:creator>
  <cp:lastModifiedBy>Uljana Benešová</cp:lastModifiedBy>
  <dcterms:created xsi:type="dcterms:W3CDTF">2019-10-25T12:41:40Z</dcterms:created>
  <dcterms:modified xsi:type="dcterms:W3CDTF">2020-02-11T06:33:36Z</dcterms:modified>
</cp:coreProperties>
</file>